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updateLinks="never" codeName="ThisWorkbook"/>
  <mc:AlternateContent xmlns:mc="http://schemas.openxmlformats.org/markup-compatibility/2006">
    <mc:Choice Requires="x15">
      <x15ac:absPath xmlns:x15ac="http://schemas.microsoft.com/office/spreadsheetml/2010/11/ac" url="https://d.docs.live.net/4e9f352d8099da86/Documentos/Año 2022/Seminarios/Presupuesto y flujos de caja 2023/"/>
    </mc:Choice>
  </mc:AlternateContent>
  <xr:revisionPtr revIDLastSave="37" documentId="8_{1E713A88-CB79-40D4-9E04-408A025681B4}" xr6:coauthVersionLast="47" xr6:coauthVersionMax="47" xr10:uidLastSave="{F586ACA0-BE42-42E5-933B-2B357A4F55F6}"/>
  <bookViews>
    <workbookView xWindow="-120" yWindow="-120" windowWidth="29040" windowHeight="15720" tabRatio="916" activeTab="2" xr2:uid="{00000000-000D-0000-FFFF-FFFF00000000}"/>
  </bookViews>
  <sheets>
    <sheet name="PARÁMETROS" sheetId="56" r:id="rId1"/>
    <sheet name="EF. Anuales" sheetId="51" r:id="rId2"/>
    <sheet name="EF. Mensuales" sheetId="35" r:id="rId3"/>
    <sheet name="posible retiro" sheetId="97" state="hidden" r:id="rId4"/>
    <sheet name="Colocaciones 1er Año" sheetId="28" r:id="rId5"/>
    <sheet name="Gastos Generales 2021-2024" sheetId="59" r:id="rId6"/>
    <sheet name="FLUJO DE CARTERA" sheetId="30" r:id="rId7"/>
    <sheet name="anexos" sheetId="34" r:id="rId8"/>
    <sheet name="CUC" sheetId="96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__nit1">#REF!</definedName>
    <definedName name="__nit1">#REF!</definedName>
    <definedName name="_xlnm._FilterDatabase" localSheetId="8" hidden="1">CUC!$A$2:$I$2025</definedName>
    <definedName name="_xlnm._FilterDatabase" localSheetId="6" hidden="1">'FLUJO DE CARTERA'!$A$3:$BJ$86</definedName>
    <definedName name="_xlnm._FilterDatabase" localSheetId="5" hidden="1">'Gastos Generales 2021-2024'!$A$5:$BQ$86</definedName>
    <definedName name="_Key1" localSheetId="8" hidden="1">#REF!</definedName>
    <definedName name="_Key1" hidden="1">#REF!</definedName>
    <definedName name="_Key2" localSheetId="8" hidden="1">#REF!</definedName>
    <definedName name="_Key2" hidden="1">#REF!</definedName>
    <definedName name="_nit1">#REF!</definedName>
    <definedName name="_Order1" hidden="1">255</definedName>
    <definedName name="_Order2" hidden="1">255</definedName>
    <definedName name="_Sort" localSheetId="8" hidden="1">#REF!</definedName>
    <definedName name="_Sort" hidden="1">#REF!</definedName>
    <definedName name="A_impresión_IM" localSheetId="8">#REF!</definedName>
    <definedName name="A_impresión_IM">#REF!</definedName>
    <definedName name="aaa">MATCH(0.01,End_Bal,-1)+1</definedName>
    <definedName name="agencias" localSheetId="8">[1]Listas!$U$2:$U$10</definedName>
    <definedName name="agencias">[2]Listas!$U$2:$U$10</definedName>
    <definedName name="_xlnm.Print_Area" localSheetId="6">'FLUJO DE CARTERA'!$A$1:$N$50</definedName>
    <definedName name="avvillas">#REF!</definedName>
    <definedName name="BANCOS">[3]BANCOS!$A$2:$A$25</definedName>
    <definedName name="BASE_DATOS_ESTUDIO_CRED">#REF!</definedName>
    <definedName name="_xlnm.Database">#REF!</definedName>
    <definedName name="Beg_Bal">#REF!</definedName>
    <definedName name="cartera">#REF!</definedName>
    <definedName name="clientes" localSheetId="8">#REF!</definedName>
    <definedName name="clientes">#REF!</definedName>
    <definedName name="COD_REPRES">#N/A</definedName>
    <definedName name="contador1">5</definedName>
    <definedName name="contador2">5</definedName>
    <definedName name="Data">#REF!</definedName>
    <definedName name="depositos" localSheetId="8">#REF!</definedName>
    <definedName name="depositos">#REF!</definedName>
    <definedName name="DINERS">#REF!</definedName>
    <definedName name="End_Bal">#REF!</definedName>
    <definedName name="Extra_Pay">#REF!</definedName>
    <definedName name="FECHA" localSheetId="8">#REF!</definedName>
    <definedName name="FECHA">#REF!</definedName>
    <definedName name="Full_Print">#REF!</definedName>
    <definedName name="Header_Row">ROW(#REF!)</definedName>
    <definedName name="Int">#REF!</definedName>
    <definedName name="Interest_Rate">#REF!</definedName>
    <definedName name="ITEM">#REF!</definedName>
    <definedName name="Last_Row">IF([4]COOADAMS!Values_Entered,Header_Row+[4]COOADAMS!Number_of_Payments,Header_Row)</definedName>
    <definedName name="Lista">{1,2,3,4;5,6,7,8;9,10,11,12;13,14,15,16}</definedName>
    <definedName name="Loan_Amount">#REF!</definedName>
    <definedName name="Loan_Start">#REF!</definedName>
    <definedName name="Loan_Years">#REF!</definedName>
    <definedName name="MONITOR">#REF!</definedName>
    <definedName name="MONITOR_AVVILLAS">#REF!</definedName>
    <definedName name="Net_Income">#REF!</definedName>
    <definedName name="NetIncomeGrowth">#REF!</definedName>
    <definedName name="nits">#REF!</definedName>
    <definedName name="NOMBRE">[5]ESTUDIO!$L$6</definedName>
    <definedName name="NombreRango1" localSheetId="8">#REF!</definedName>
    <definedName name="NombreRango1">#REF!</definedName>
    <definedName name="NOMINA">[5]ESTUDIO!$AE$107</definedName>
    <definedName name="Num_Pmt_Per_Year">#REF!</definedName>
    <definedName name="Number_of_Payments">MATCH(0.01,End_Bal,-1)+1</definedName>
    <definedName name="Other_Growth">#REF!</definedName>
    <definedName name="Pay_Date">#REF!</definedName>
    <definedName name="Pay_Num">#REF!</definedName>
    <definedName name="Payment_Date">DATE(YEAR(Loan_Start),MONTH(Loan_Start)+Payment_Number,DAY(Loan_Start))</definedName>
    <definedName name="Play">656277505</definedName>
    <definedName name="Princ">#REF!</definedName>
    <definedName name="Print_Area_Reset">OFFSET(Full_Print,0,0,Last_Row)</definedName>
    <definedName name="Rand1">#REF!</definedName>
    <definedName name="Rand2">#REF!</definedName>
    <definedName name="RangoBeneficiosNetos">[6]DatosResumen!$B$9:$B$19,[6]DatosResumen!$D$9:$D$19</definedName>
    <definedName name="Retail_Growth">#REF!</definedName>
    <definedName name="Revenue">#REF!</definedName>
    <definedName name="RevenueGrowth">#REF!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sdfda">Scheduled_Payment+Extra_Payment</definedName>
    <definedName name="seg">#REF!</definedName>
    <definedName name="TABLA">#REF!</definedName>
    <definedName name="tablasJG">#REF!</definedName>
    <definedName name="Table1">#REF!</definedName>
    <definedName name="tablita">#REF!</definedName>
    <definedName name="Tasa_Periódica">'[7]Tabla de Amortización'!$C$16/12</definedName>
    <definedName name="Tax_Growth">#REF!</definedName>
    <definedName name="_xlnm.Print_Titles" localSheetId="6">'FLUJO DE CARTERA'!$A:$A</definedName>
    <definedName name="_xlnm.Print_Titles">#N/A</definedName>
    <definedName name="Total_Interest">#REF!</definedName>
    <definedName name="Total_Pay">#REF!</definedName>
    <definedName name="Total_Payment">Scheduled_Payment+Extra_Payment</definedName>
    <definedName name="valor_índice">16</definedName>
    <definedName name="Values_Entered">IF(Loan_Amount*Interest_Rate*Loan_Years*Loan_Start&gt;0,1,0)</definedName>
    <definedName name="verificar">IF([4]COOADAMS!Values_Entered,Header_Row+[4]COOADAMS!Number_of_Payments,Header_Row)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J43" i="35" l="1"/>
  <c r="BI43" i="35"/>
  <c r="BH43" i="35"/>
  <c r="BG43" i="35"/>
  <c r="BF43" i="35"/>
  <c r="BE43" i="35"/>
  <c r="BD43" i="35"/>
  <c r="BC43" i="35"/>
  <c r="BB43" i="35"/>
  <c r="BA43" i="35"/>
  <c r="AZ43" i="35"/>
  <c r="AY43" i="35"/>
  <c r="AX43" i="35"/>
  <c r="AW43" i="35"/>
  <c r="AV43" i="35"/>
  <c r="AU43" i="35"/>
  <c r="AT43" i="35"/>
  <c r="AS43" i="35"/>
  <c r="AR43" i="35"/>
  <c r="AQ43" i="35"/>
  <c r="AP43" i="35"/>
  <c r="AO43" i="35"/>
  <c r="AN43" i="35"/>
  <c r="AM43" i="35"/>
  <c r="AL43" i="35"/>
  <c r="AK43" i="35"/>
  <c r="AJ43" i="35"/>
  <c r="AI43" i="35"/>
  <c r="AH43" i="35"/>
  <c r="AG43" i="35"/>
  <c r="AF43" i="35"/>
  <c r="AE43" i="35"/>
  <c r="AD43" i="35"/>
  <c r="AC43" i="35"/>
  <c r="AB43" i="35"/>
  <c r="AA43" i="35"/>
  <c r="Z43" i="35"/>
  <c r="Y43" i="35"/>
  <c r="X43" i="35"/>
  <c r="W43" i="35"/>
  <c r="V43" i="35"/>
  <c r="U43" i="35"/>
  <c r="T43" i="35"/>
  <c r="S43" i="35"/>
  <c r="R43" i="35"/>
  <c r="Q43" i="35"/>
  <c r="P43" i="35"/>
  <c r="O43" i="35"/>
  <c r="N43" i="35"/>
  <c r="M43" i="35"/>
  <c r="L43" i="35"/>
  <c r="K43" i="35"/>
  <c r="J43" i="35"/>
  <c r="I43" i="35"/>
  <c r="H43" i="35"/>
  <c r="G43" i="35"/>
  <c r="F43" i="35"/>
  <c r="E43" i="35"/>
  <c r="D43" i="35"/>
  <c r="C43" i="35"/>
  <c r="BJ42" i="35"/>
  <c r="BI42" i="35"/>
  <c r="BH42" i="35"/>
  <c r="BG42" i="35"/>
  <c r="BF42" i="35"/>
  <c r="BE42" i="35"/>
  <c r="BD42" i="35"/>
  <c r="BC42" i="35"/>
  <c r="BB42" i="35"/>
  <c r="BA42" i="35"/>
  <c r="AZ42" i="35"/>
  <c r="AY42" i="35"/>
  <c r="AX42" i="35"/>
  <c r="AW42" i="35"/>
  <c r="AV42" i="35"/>
  <c r="AU42" i="35"/>
  <c r="AT42" i="35"/>
  <c r="AS42" i="35"/>
  <c r="AR42" i="35"/>
  <c r="AQ42" i="35"/>
  <c r="AP42" i="35"/>
  <c r="AO42" i="35"/>
  <c r="AN42" i="35"/>
  <c r="AM42" i="35"/>
  <c r="AL42" i="35"/>
  <c r="AK42" i="35"/>
  <c r="AJ42" i="35"/>
  <c r="AI42" i="35"/>
  <c r="AH42" i="35"/>
  <c r="AG42" i="35"/>
  <c r="AF42" i="35"/>
  <c r="AE42" i="35"/>
  <c r="AD42" i="35"/>
  <c r="AC42" i="35"/>
  <c r="AB42" i="35"/>
  <c r="AA42" i="35"/>
  <c r="Z42" i="35"/>
  <c r="Y42" i="35"/>
  <c r="X42" i="35"/>
  <c r="W42" i="35"/>
  <c r="V42" i="35"/>
  <c r="U42" i="35"/>
  <c r="T42" i="35"/>
  <c r="S42" i="35"/>
  <c r="R42" i="35"/>
  <c r="Q42" i="35"/>
  <c r="P42" i="35"/>
  <c r="O42" i="35"/>
  <c r="N42" i="35"/>
  <c r="M42" i="35"/>
  <c r="L42" i="35"/>
  <c r="K42" i="35"/>
  <c r="J42" i="35"/>
  <c r="I42" i="35"/>
  <c r="H42" i="35"/>
  <c r="G42" i="35"/>
  <c r="F42" i="35"/>
  <c r="E42" i="35"/>
  <c r="D42" i="35"/>
  <c r="C42" i="35"/>
  <c r="C80" i="30"/>
  <c r="C68" i="30"/>
  <c r="C56" i="30"/>
  <c r="C44" i="30"/>
  <c r="C32" i="30"/>
  <c r="C20" i="30"/>
  <c r="C8" i="30"/>
  <c r="B67" i="34"/>
  <c r="H1951" i="96"/>
  <c r="I742" i="96"/>
  <c r="H742" i="96"/>
  <c r="G742" i="96"/>
  <c r="F742" i="96"/>
  <c r="E742" i="96"/>
  <c r="D742" i="96"/>
  <c r="C742" i="96"/>
  <c r="H23" i="56"/>
  <c r="G23" i="56"/>
  <c r="F23" i="56"/>
  <c r="E23" i="56"/>
  <c r="D23" i="56"/>
  <c r="C23" i="56"/>
  <c r="B23" i="56"/>
  <c r="G89" i="51"/>
  <c r="H89" i="51"/>
  <c r="F89" i="51"/>
  <c r="E89" i="51"/>
  <c r="D89" i="51"/>
  <c r="C89" i="51"/>
  <c r="H93" i="51"/>
  <c r="H4" i="56"/>
  <c r="G4" i="56"/>
  <c r="F4" i="56"/>
  <c r="E4" i="56"/>
  <c r="D4" i="56"/>
  <c r="D26" i="56"/>
  <c r="E26" i="56" s="1"/>
  <c r="F26" i="56" s="1"/>
  <c r="G26" i="56" s="1"/>
  <c r="H26" i="56" s="1"/>
  <c r="M50" i="51"/>
  <c r="L50" i="51"/>
  <c r="K50" i="51"/>
  <c r="J50" i="51"/>
  <c r="M45" i="51"/>
  <c r="L45" i="51"/>
  <c r="K45" i="51"/>
  <c r="J45" i="51"/>
  <c r="I45" i="51"/>
  <c r="F14" i="56"/>
  <c r="E14" i="56"/>
  <c r="D14" i="56"/>
  <c r="C14" i="56"/>
  <c r="B14" i="56"/>
  <c r="E41" i="56"/>
  <c r="F41" i="56" s="1"/>
  <c r="G41" i="56" s="1"/>
  <c r="H41" i="56" s="1"/>
  <c r="N3" i="59"/>
  <c r="K3" i="59"/>
  <c r="J3" i="59"/>
  <c r="H3" i="56"/>
  <c r="G3" i="56"/>
  <c r="F3" i="56"/>
  <c r="M3" i="59" s="1"/>
  <c r="E3" i="56"/>
  <c r="L3" i="59" s="1"/>
  <c r="D3" i="56"/>
  <c r="C3" i="56"/>
  <c r="H11" i="56"/>
  <c r="G11" i="56"/>
  <c r="F11" i="56"/>
  <c r="E11" i="56"/>
  <c r="D11" i="56"/>
  <c r="C11" i="56"/>
  <c r="C27" i="56"/>
  <c r="D27" i="56" s="1"/>
  <c r="C28" i="56"/>
  <c r="N2" i="59"/>
  <c r="M2" i="59"/>
  <c r="L2" i="59"/>
  <c r="K2" i="59"/>
  <c r="J2" i="59"/>
  <c r="H25" i="51"/>
  <c r="C30" i="56"/>
  <c r="B30" i="56"/>
  <c r="E27" i="56" l="1"/>
  <c r="F27" i="56" s="1"/>
  <c r="G27" i="56" s="1"/>
  <c r="H27" i="56" s="1"/>
  <c r="BH102" i="34" l="1"/>
  <c r="AV102" i="34"/>
  <c r="AJ102" i="34"/>
  <c r="X102" i="34"/>
  <c r="G64" i="51" l="1"/>
  <c r="F64" i="51"/>
  <c r="E64" i="51"/>
  <c r="D64" i="51"/>
  <c r="C64" i="51"/>
  <c r="B64" i="51"/>
  <c r="H67" i="51"/>
  <c r="G67" i="51"/>
  <c r="F67" i="51"/>
  <c r="E67" i="51"/>
  <c r="D67" i="51"/>
  <c r="C67" i="51"/>
  <c r="B67" i="51"/>
  <c r="G71" i="51"/>
  <c r="G70" i="51"/>
  <c r="G69" i="51"/>
  <c r="G66" i="51"/>
  <c r="G63" i="51"/>
  <c r="G61" i="51"/>
  <c r="G59" i="51"/>
  <c r="G60" i="51" s="1"/>
  <c r="G58" i="51"/>
  <c r="G57" i="51"/>
  <c r="G22" i="51"/>
  <c r="G20" i="51"/>
  <c r="G19" i="51"/>
  <c r="G16" i="51"/>
  <c r="G15" i="51"/>
  <c r="G14" i="51"/>
  <c r="G13" i="51"/>
  <c r="G12" i="51"/>
  <c r="G11" i="51"/>
  <c r="G8" i="51"/>
  <c r="G7" i="51"/>
  <c r="G6" i="51"/>
  <c r="G5" i="51" s="1"/>
  <c r="G4" i="51"/>
  <c r="G3" i="51"/>
  <c r="G2" i="51" s="1"/>
  <c r="G76" i="51"/>
  <c r="G56" i="51"/>
  <c r="H10" i="51"/>
  <c r="H18" i="51"/>
  <c r="H934" i="96"/>
  <c r="H23" i="51"/>
  <c r="C24" i="34"/>
  <c r="D24" i="34" s="1"/>
  <c r="E24" i="34" s="1"/>
  <c r="F24" i="34" s="1"/>
  <c r="G24" i="34" s="1"/>
  <c r="H24" i="34" s="1"/>
  <c r="I24" i="34" s="1"/>
  <c r="J24" i="34" s="1"/>
  <c r="K24" i="34" s="1"/>
  <c r="L24" i="34" s="1"/>
  <c r="M24" i="34" s="1"/>
  <c r="N24" i="34" s="1"/>
  <c r="O24" i="34" s="1"/>
  <c r="P24" i="34" s="1"/>
  <c r="Q24" i="34" s="1"/>
  <c r="R24" i="34" s="1"/>
  <c r="S24" i="34" s="1"/>
  <c r="T24" i="34" s="1"/>
  <c r="U24" i="34" s="1"/>
  <c r="V24" i="34" s="1"/>
  <c r="W24" i="34" s="1"/>
  <c r="X24" i="34" s="1"/>
  <c r="Y24" i="34" s="1"/>
  <c r="Z24" i="34" s="1"/>
  <c r="AA24" i="34" s="1"/>
  <c r="AB24" i="34" s="1"/>
  <c r="AC24" i="34" s="1"/>
  <c r="AD24" i="34" s="1"/>
  <c r="AE24" i="34" s="1"/>
  <c r="AF24" i="34" s="1"/>
  <c r="AG24" i="34" s="1"/>
  <c r="AH24" i="34" s="1"/>
  <c r="AI24" i="34" s="1"/>
  <c r="AJ24" i="34" s="1"/>
  <c r="AK24" i="34" s="1"/>
  <c r="AL24" i="34" s="1"/>
  <c r="AM24" i="34" s="1"/>
  <c r="AN24" i="34" s="1"/>
  <c r="AO24" i="34" s="1"/>
  <c r="AP24" i="34" s="1"/>
  <c r="AQ24" i="34" s="1"/>
  <c r="AR24" i="34" s="1"/>
  <c r="AS24" i="34" s="1"/>
  <c r="AT24" i="34" s="1"/>
  <c r="AU24" i="34" s="1"/>
  <c r="AV24" i="34" s="1"/>
  <c r="AW24" i="34" s="1"/>
  <c r="AX24" i="34" s="1"/>
  <c r="AY24" i="34" s="1"/>
  <c r="AZ24" i="34" s="1"/>
  <c r="BA24" i="34" s="1"/>
  <c r="BB24" i="34" s="1"/>
  <c r="BC24" i="34" s="1"/>
  <c r="BD24" i="34" s="1"/>
  <c r="BE24" i="34" s="1"/>
  <c r="BF24" i="34" s="1"/>
  <c r="BG24" i="34" s="1"/>
  <c r="BH24" i="34" s="1"/>
  <c r="BI24" i="34" s="1"/>
  <c r="D23" i="34"/>
  <c r="E23" i="34" s="1"/>
  <c r="F23" i="34" s="1"/>
  <c r="G23" i="34" s="1"/>
  <c r="H23" i="34" s="1"/>
  <c r="I23" i="34" s="1"/>
  <c r="J23" i="34" s="1"/>
  <c r="K23" i="34" s="1"/>
  <c r="L23" i="34" s="1"/>
  <c r="M23" i="34" s="1"/>
  <c r="N23" i="34" s="1"/>
  <c r="O23" i="34" s="1"/>
  <c r="P23" i="34" s="1"/>
  <c r="Q23" i="34" s="1"/>
  <c r="R23" i="34" s="1"/>
  <c r="S23" i="34" s="1"/>
  <c r="T23" i="34" s="1"/>
  <c r="U23" i="34" s="1"/>
  <c r="V23" i="34" s="1"/>
  <c r="W23" i="34" s="1"/>
  <c r="X23" i="34" s="1"/>
  <c r="Y23" i="34" s="1"/>
  <c r="Z23" i="34" s="1"/>
  <c r="AA23" i="34" s="1"/>
  <c r="AB23" i="34" s="1"/>
  <c r="AC23" i="34" s="1"/>
  <c r="AD23" i="34" s="1"/>
  <c r="AE23" i="34" s="1"/>
  <c r="AF23" i="34" s="1"/>
  <c r="AG23" i="34" s="1"/>
  <c r="AH23" i="34" s="1"/>
  <c r="AI23" i="34" s="1"/>
  <c r="AJ23" i="34" s="1"/>
  <c r="AK23" i="34" s="1"/>
  <c r="AL23" i="34" s="1"/>
  <c r="AM23" i="34" s="1"/>
  <c r="AN23" i="34" s="1"/>
  <c r="AO23" i="34" s="1"/>
  <c r="AP23" i="34" s="1"/>
  <c r="AQ23" i="34" s="1"/>
  <c r="AR23" i="34" s="1"/>
  <c r="AS23" i="34" s="1"/>
  <c r="AT23" i="34" s="1"/>
  <c r="AU23" i="34" s="1"/>
  <c r="AV23" i="34" s="1"/>
  <c r="AW23" i="34" s="1"/>
  <c r="AX23" i="34" s="1"/>
  <c r="AY23" i="34" s="1"/>
  <c r="AZ23" i="34" s="1"/>
  <c r="BA23" i="34" s="1"/>
  <c r="BB23" i="34" s="1"/>
  <c r="BC23" i="34" s="1"/>
  <c r="BD23" i="34" s="1"/>
  <c r="BE23" i="34" s="1"/>
  <c r="BF23" i="34" s="1"/>
  <c r="BG23" i="34" s="1"/>
  <c r="BH23" i="34" s="1"/>
  <c r="BI23" i="34" s="1"/>
  <c r="C23" i="34"/>
  <c r="C42" i="56"/>
  <c r="C43" i="56" s="1"/>
  <c r="C44" i="56" s="1"/>
  <c r="C45" i="56" s="1"/>
  <c r="C46" i="56" s="1"/>
  <c r="C47" i="56" s="1"/>
  <c r="D8" i="56"/>
  <c r="E8" i="56" s="1"/>
  <c r="C8" i="56"/>
  <c r="G42" i="56"/>
  <c r="G43" i="56" s="1"/>
  <c r="G44" i="56" s="1"/>
  <c r="G45" i="56" s="1"/>
  <c r="G46" i="56" s="1"/>
  <c r="G47" i="56" s="1"/>
  <c r="F42" i="56"/>
  <c r="F43" i="56" s="1"/>
  <c r="F44" i="56" s="1"/>
  <c r="F45" i="56" s="1"/>
  <c r="F46" i="56" s="1"/>
  <c r="F47" i="56" s="1"/>
  <c r="H42" i="56"/>
  <c r="H43" i="56" s="1"/>
  <c r="H44" i="56" s="1"/>
  <c r="H45" i="56" s="1"/>
  <c r="H46" i="56" s="1"/>
  <c r="H47" i="56" s="1"/>
  <c r="E42" i="56"/>
  <c r="E43" i="56" s="1"/>
  <c r="E44" i="56" s="1"/>
  <c r="E45" i="56" s="1"/>
  <c r="E46" i="56" s="1"/>
  <c r="E47" i="56" s="1"/>
  <c r="D42" i="56"/>
  <c r="D43" i="56" s="1"/>
  <c r="D44" i="56" s="1"/>
  <c r="D45" i="56" s="1"/>
  <c r="D46" i="56" s="1"/>
  <c r="D47" i="56" s="1"/>
  <c r="B42" i="56"/>
  <c r="B43" i="56" s="1"/>
  <c r="B44" i="56" s="1"/>
  <c r="B45" i="56" s="1"/>
  <c r="B46" i="56" s="1"/>
  <c r="B47" i="56" s="1"/>
  <c r="C20" i="56"/>
  <c r="C33" i="56"/>
  <c r="B33" i="56"/>
  <c r="C32" i="56"/>
  <c r="C12" i="56"/>
  <c r="D5" i="56"/>
  <c r="E5" i="56" s="1"/>
  <c r="F5" i="56" s="1"/>
  <c r="G5" i="56" s="1"/>
  <c r="H5" i="56" s="1"/>
  <c r="H1972" i="96"/>
  <c r="H1971" i="96"/>
  <c r="H1970" i="96"/>
  <c r="H1969" i="96"/>
  <c r="H1968" i="96"/>
  <c r="H1967" i="96"/>
  <c r="H1966" i="96"/>
  <c r="H1965" i="96"/>
  <c r="H1964" i="96"/>
  <c r="H1963" i="96"/>
  <c r="H1962" i="96"/>
  <c r="H1961" i="96"/>
  <c r="H1960" i="96"/>
  <c r="H1959" i="96"/>
  <c r="H1958" i="96"/>
  <c r="H1957" i="96"/>
  <c r="H1956" i="96"/>
  <c r="H1955" i="96"/>
  <c r="H1953" i="96"/>
  <c r="H1952" i="96"/>
  <c r="H1950" i="96"/>
  <c r="H1949" i="96"/>
  <c r="H1948" i="96"/>
  <c r="H1947" i="96"/>
  <c r="H1946" i="96"/>
  <c r="H1945" i="96"/>
  <c r="H1944" i="96"/>
  <c r="H1943" i="96"/>
  <c r="H1942" i="96"/>
  <c r="H1941" i="96"/>
  <c r="H1940" i="96"/>
  <c r="H1939" i="96"/>
  <c r="H1938" i="96"/>
  <c r="H1937" i="96"/>
  <c r="H1936" i="96"/>
  <c r="H1935" i="96"/>
  <c r="H1934" i="96"/>
  <c r="H1933" i="96"/>
  <c r="H1932" i="96"/>
  <c r="H1931" i="96"/>
  <c r="H1930" i="96"/>
  <c r="H1929" i="96"/>
  <c r="H1928" i="96"/>
  <c r="H1927" i="96"/>
  <c r="H1926" i="96"/>
  <c r="H1925" i="96"/>
  <c r="H1924" i="96"/>
  <c r="H1923" i="96"/>
  <c r="H1922" i="96"/>
  <c r="H1921" i="96"/>
  <c r="H1920" i="96"/>
  <c r="H1919" i="96"/>
  <c r="H1918" i="96"/>
  <c r="H1917" i="96"/>
  <c r="H1916" i="96"/>
  <c r="H1915" i="96"/>
  <c r="H1914" i="96"/>
  <c r="H1913" i="96"/>
  <c r="H1912" i="96"/>
  <c r="H1911" i="96"/>
  <c r="H1910" i="96"/>
  <c r="H1909" i="96"/>
  <c r="H1908" i="96"/>
  <c r="H1907" i="96"/>
  <c r="H1906" i="96"/>
  <c r="H1905" i="96"/>
  <c r="H1904" i="96"/>
  <c r="H1903" i="96"/>
  <c r="H1902" i="96"/>
  <c r="H1901" i="96"/>
  <c r="H1900" i="96"/>
  <c r="H1899" i="96"/>
  <c r="H1898" i="96"/>
  <c r="H1897" i="96"/>
  <c r="H1896" i="96"/>
  <c r="H1895" i="96"/>
  <c r="H1894" i="96"/>
  <c r="H1893" i="96"/>
  <c r="H1892" i="96"/>
  <c r="H1891" i="96"/>
  <c r="H1890" i="96"/>
  <c r="H1889" i="96"/>
  <c r="H1888" i="96"/>
  <c r="H1887" i="96"/>
  <c r="H1886" i="96"/>
  <c r="H1885" i="96"/>
  <c r="H1884" i="96"/>
  <c r="H1883" i="96"/>
  <c r="H1882" i="96"/>
  <c r="H1881" i="96"/>
  <c r="H1880" i="96"/>
  <c r="H1879" i="96"/>
  <c r="H1878" i="96"/>
  <c r="H1877" i="96"/>
  <c r="H1876" i="96"/>
  <c r="H1875" i="96"/>
  <c r="H1874" i="96"/>
  <c r="H1873" i="96"/>
  <c r="H1872" i="96"/>
  <c r="H1871" i="96"/>
  <c r="H1870" i="96"/>
  <c r="H1869" i="96"/>
  <c r="H1868" i="96"/>
  <c r="H1867" i="96"/>
  <c r="H1866" i="96"/>
  <c r="H1865" i="96"/>
  <c r="H1864" i="96"/>
  <c r="H1863" i="96"/>
  <c r="H1862" i="96"/>
  <c r="H1861" i="96"/>
  <c r="H1860" i="96"/>
  <c r="H1859" i="96"/>
  <c r="H1858" i="96"/>
  <c r="H1857" i="96"/>
  <c r="H1856" i="96"/>
  <c r="H1855" i="96"/>
  <c r="H1854" i="96"/>
  <c r="H1853" i="96"/>
  <c r="H1852" i="96"/>
  <c r="H1851" i="96"/>
  <c r="H1850" i="96"/>
  <c r="H1849" i="96"/>
  <c r="H1848" i="96"/>
  <c r="H1847" i="96"/>
  <c r="H1846" i="96"/>
  <c r="H1845" i="96"/>
  <c r="H1844" i="96"/>
  <c r="H1843" i="96"/>
  <c r="H1842" i="96"/>
  <c r="H1841" i="96"/>
  <c r="H1840" i="96"/>
  <c r="H1839" i="96"/>
  <c r="H1838" i="96"/>
  <c r="H1837" i="96"/>
  <c r="H1836" i="96"/>
  <c r="H1835" i="96"/>
  <c r="H1834" i="96"/>
  <c r="H1833" i="96"/>
  <c r="H1832" i="96"/>
  <c r="H1831" i="96"/>
  <c r="H1830" i="96"/>
  <c r="H1829" i="96"/>
  <c r="H1828" i="96"/>
  <c r="H1827" i="96"/>
  <c r="H1826" i="96"/>
  <c r="H1825" i="96"/>
  <c r="H1824" i="96"/>
  <c r="H1823" i="96"/>
  <c r="H1822" i="96"/>
  <c r="H1821" i="96"/>
  <c r="H1820" i="96"/>
  <c r="H1819" i="96"/>
  <c r="H1818" i="96"/>
  <c r="H1817" i="96"/>
  <c r="H1816" i="96"/>
  <c r="H1815" i="96"/>
  <c r="H1814" i="96"/>
  <c r="H1813" i="96"/>
  <c r="H1812" i="96"/>
  <c r="H1811" i="96"/>
  <c r="H1810" i="96"/>
  <c r="H1809" i="96"/>
  <c r="H1808" i="96"/>
  <c r="H1807" i="96"/>
  <c r="H1806" i="96"/>
  <c r="H1805" i="96"/>
  <c r="H1804" i="96"/>
  <c r="H1803" i="96"/>
  <c r="H1802" i="96"/>
  <c r="H1801" i="96"/>
  <c r="H1800" i="96"/>
  <c r="H1799" i="96"/>
  <c r="H1798" i="96"/>
  <c r="H1797" i="96"/>
  <c r="H1796" i="96"/>
  <c r="H1795" i="96"/>
  <c r="H1794" i="96"/>
  <c r="H1793" i="96"/>
  <c r="H1792" i="96"/>
  <c r="H1791" i="96"/>
  <c r="H1790" i="96"/>
  <c r="H1789" i="96"/>
  <c r="H1788" i="96"/>
  <c r="H1787" i="96"/>
  <c r="H1786" i="96"/>
  <c r="H1785" i="96"/>
  <c r="H1784" i="96"/>
  <c r="H1783" i="96"/>
  <c r="H1782" i="96"/>
  <c r="H1781" i="96"/>
  <c r="H1780" i="96"/>
  <c r="H1779" i="96"/>
  <c r="H1778" i="96"/>
  <c r="H1777" i="96"/>
  <c r="H1776" i="96"/>
  <c r="H1775" i="96"/>
  <c r="H1774" i="96"/>
  <c r="H1773" i="96"/>
  <c r="H1772" i="96"/>
  <c r="H1771" i="96"/>
  <c r="H1770" i="96"/>
  <c r="H1769" i="96"/>
  <c r="H1768" i="96"/>
  <c r="H1767" i="96"/>
  <c r="H1766" i="96"/>
  <c r="H1765" i="96"/>
  <c r="H1764" i="96"/>
  <c r="H1763" i="96"/>
  <c r="H1762" i="96"/>
  <c r="H1761" i="96"/>
  <c r="H1760" i="96"/>
  <c r="H1759" i="96"/>
  <c r="H1758" i="96"/>
  <c r="H1757" i="96"/>
  <c r="H1756" i="96"/>
  <c r="H1755" i="96"/>
  <c r="H1754" i="96"/>
  <c r="H1753" i="96"/>
  <c r="H1752" i="96"/>
  <c r="H1751" i="96"/>
  <c r="H1750" i="96"/>
  <c r="H1749" i="96"/>
  <c r="H1748" i="96"/>
  <c r="H1747" i="96"/>
  <c r="H1746" i="96"/>
  <c r="H1745" i="96"/>
  <c r="H1744" i="96"/>
  <c r="H1743" i="96"/>
  <c r="H1742" i="96"/>
  <c r="H1741" i="96"/>
  <c r="H1740" i="96"/>
  <c r="H1739" i="96"/>
  <c r="H1738" i="96"/>
  <c r="H1737" i="96"/>
  <c r="H1736" i="96"/>
  <c r="H1735" i="96"/>
  <c r="H1734" i="96"/>
  <c r="H1733" i="96"/>
  <c r="H1732" i="96"/>
  <c r="H1731" i="96"/>
  <c r="H1730" i="96"/>
  <c r="H1729" i="96"/>
  <c r="H1728" i="96"/>
  <c r="H1727" i="96"/>
  <c r="H1726" i="96"/>
  <c r="H1725" i="96"/>
  <c r="H1724" i="96"/>
  <c r="H1723" i="96"/>
  <c r="H1722" i="96"/>
  <c r="H1721" i="96"/>
  <c r="H1720" i="96"/>
  <c r="H1719" i="96"/>
  <c r="H1718" i="96"/>
  <c r="H1717" i="96"/>
  <c r="H1716" i="96"/>
  <c r="H1715" i="96"/>
  <c r="H1714" i="96"/>
  <c r="H1713" i="96"/>
  <c r="H1712" i="96"/>
  <c r="H1711" i="96"/>
  <c r="H1710" i="96"/>
  <c r="H1709" i="96"/>
  <c r="H1708" i="96"/>
  <c r="H1707" i="96"/>
  <c r="H1706" i="96"/>
  <c r="H1705" i="96"/>
  <c r="H1704" i="96"/>
  <c r="H1703" i="96"/>
  <c r="H1702" i="96"/>
  <c r="H1701" i="96"/>
  <c r="H1700" i="96"/>
  <c r="H1699" i="96"/>
  <c r="H1698" i="96"/>
  <c r="H1697" i="96"/>
  <c r="H1696" i="96"/>
  <c r="H1695" i="96"/>
  <c r="H1694" i="96"/>
  <c r="H1693" i="96"/>
  <c r="H1692" i="96"/>
  <c r="H1691" i="96"/>
  <c r="H1690" i="96"/>
  <c r="H1689" i="96"/>
  <c r="H1688" i="96"/>
  <c r="H1687" i="96"/>
  <c r="H1686" i="96"/>
  <c r="H1685" i="96"/>
  <c r="H1684" i="96"/>
  <c r="H1683" i="96"/>
  <c r="H1682" i="96"/>
  <c r="H1681" i="96"/>
  <c r="H1680" i="96"/>
  <c r="H1679" i="96"/>
  <c r="H1678" i="96"/>
  <c r="H1677" i="96"/>
  <c r="H1676" i="96"/>
  <c r="H1675" i="96"/>
  <c r="H1674" i="96"/>
  <c r="H1673" i="96"/>
  <c r="H1672" i="96"/>
  <c r="H1671" i="96"/>
  <c r="H1670" i="96"/>
  <c r="H1669" i="96"/>
  <c r="H1668" i="96"/>
  <c r="H1667" i="96"/>
  <c r="H1666" i="96"/>
  <c r="H1665" i="96"/>
  <c r="H1664" i="96"/>
  <c r="H1663" i="96"/>
  <c r="H1662" i="96"/>
  <c r="H1661" i="96"/>
  <c r="H1660" i="96"/>
  <c r="H1659" i="96"/>
  <c r="H1658" i="96"/>
  <c r="H1657" i="96"/>
  <c r="H1656" i="96"/>
  <c r="H1655" i="96"/>
  <c r="H1654" i="96"/>
  <c r="H1653" i="96"/>
  <c r="H1652" i="96"/>
  <c r="H1651" i="96"/>
  <c r="H1650" i="96"/>
  <c r="H1649" i="96"/>
  <c r="H1648" i="96"/>
  <c r="H1647" i="96"/>
  <c r="H1646" i="96"/>
  <c r="H1645" i="96"/>
  <c r="H1644" i="96"/>
  <c r="H1643" i="96"/>
  <c r="H1642" i="96"/>
  <c r="H1641" i="96"/>
  <c r="H1640" i="96"/>
  <c r="H1639" i="96"/>
  <c r="H1638" i="96"/>
  <c r="H1637" i="96"/>
  <c r="H1636" i="96"/>
  <c r="H1635" i="96"/>
  <c r="H1634" i="96"/>
  <c r="H1633" i="96"/>
  <c r="H1632" i="96"/>
  <c r="H1631" i="96"/>
  <c r="H1630" i="96"/>
  <c r="H1629" i="96"/>
  <c r="H1628" i="96"/>
  <c r="H1627" i="96"/>
  <c r="H1626" i="96"/>
  <c r="H1625" i="96"/>
  <c r="H1624" i="96"/>
  <c r="H1623" i="96"/>
  <c r="H1622" i="96"/>
  <c r="H1621" i="96"/>
  <c r="H1620" i="96"/>
  <c r="H1619" i="96"/>
  <c r="H1618" i="96"/>
  <c r="H1617" i="96"/>
  <c r="H1616" i="96"/>
  <c r="H1615" i="96"/>
  <c r="H1614" i="96"/>
  <c r="H1613" i="96"/>
  <c r="H1612" i="96"/>
  <c r="H1611" i="96"/>
  <c r="H1610" i="96"/>
  <c r="H1609" i="96"/>
  <c r="H1608" i="96"/>
  <c r="H1607" i="96"/>
  <c r="H1606" i="96"/>
  <c r="H1605" i="96"/>
  <c r="H1604" i="96"/>
  <c r="H1603" i="96"/>
  <c r="H1602" i="96"/>
  <c r="H1601" i="96"/>
  <c r="H1600" i="96"/>
  <c r="H1599" i="96"/>
  <c r="H1598" i="96"/>
  <c r="H1597" i="96"/>
  <c r="H1596" i="96"/>
  <c r="H1595" i="96"/>
  <c r="H1594" i="96"/>
  <c r="H1593" i="96"/>
  <c r="H1592" i="96"/>
  <c r="H1591" i="96"/>
  <c r="H1590" i="96"/>
  <c r="H1589" i="96"/>
  <c r="H1588" i="96"/>
  <c r="H1587" i="96"/>
  <c r="H1586" i="96"/>
  <c r="H1585" i="96"/>
  <c r="H1584" i="96"/>
  <c r="H1583" i="96"/>
  <c r="H1582" i="96"/>
  <c r="H1581" i="96"/>
  <c r="H1580" i="96"/>
  <c r="H1579" i="96"/>
  <c r="H1578" i="96"/>
  <c r="H1577" i="96"/>
  <c r="H1576" i="96"/>
  <c r="H1575" i="96"/>
  <c r="H1574" i="96"/>
  <c r="H1573" i="96"/>
  <c r="H1572" i="96"/>
  <c r="H1571" i="96"/>
  <c r="H1570" i="96"/>
  <c r="H1569" i="96"/>
  <c r="H1568" i="96"/>
  <c r="H1567" i="96"/>
  <c r="H1566" i="96"/>
  <c r="H1565" i="96"/>
  <c r="H1564" i="96"/>
  <c r="H1563" i="96"/>
  <c r="H1562" i="96"/>
  <c r="H1561" i="96"/>
  <c r="H1560" i="96"/>
  <c r="H1559" i="96"/>
  <c r="H1558" i="96"/>
  <c r="H1557" i="96"/>
  <c r="H1556" i="96"/>
  <c r="H1555" i="96"/>
  <c r="H1554" i="96"/>
  <c r="H1553" i="96"/>
  <c r="H1552" i="96"/>
  <c r="H1551" i="96"/>
  <c r="H1550" i="96"/>
  <c r="H1549" i="96"/>
  <c r="H1548" i="96"/>
  <c r="H1547" i="96"/>
  <c r="H1546" i="96"/>
  <c r="H1545" i="96"/>
  <c r="H1544" i="96"/>
  <c r="H1543" i="96"/>
  <c r="H1542" i="96"/>
  <c r="H1541" i="96"/>
  <c r="H1540" i="96"/>
  <c r="H1539" i="96"/>
  <c r="H1538" i="96"/>
  <c r="H1537" i="96"/>
  <c r="H1536" i="96"/>
  <c r="H1535" i="96"/>
  <c r="H1534" i="96"/>
  <c r="H1533" i="96"/>
  <c r="H1532" i="96"/>
  <c r="H1531" i="96"/>
  <c r="H1530" i="96"/>
  <c r="H1529" i="96"/>
  <c r="H1528" i="96"/>
  <c r="H1527" i="96"/>
  <c r="H1526" i="96"/>
  <c r="H1525" i="96"/>
  <c r="H1524" i="96"/>
  <c r="H1523" i="96"/>
  <c r="H1522" i="96"/>
  <c r="H1521" i="96"/>
  <c r="H1519" i="96"/>
  <c r="H1518" i="96"/>
  <c r="H1517" i="96"/>
  <c r="H1516" i="96"/>
  <c r="H1515" i="96"/>
  <c r="H1513" i="96"/>
  <c r="H1512" i="96"/>
  <c r="H1511" i="96"/>
  <c r="H1510" i="96"/>
  <c r="H1509" i="96"/>
  <c r="H1508" i="96"/>
  <c r="H1507" i="96"/>
  <c r="H1506" i="96"/>
  <c r="H1505" i="96"/>
  <c r="H1504" i="96"/>
  <c r="H1503" i="96"/>
  <c r="H1502" i="96"/>
  <c r="H1501" i="96"/>
  <c r="H1500" i="96"/>
  <c r="H1499" i="96"/>
  <c r="H1498" i="96"/>
  <c r="H1497" i="96"/>
  <c r="H1496" i="96"/>
  <c r="H1495" i="96"/>
  <c r="H1494" i="96"/>
  <c r="H1493" i="96"/>
  <c r="H1492" i="96"/>
  <c r="H1491" i="96"/>
  <c r="H1490" i="96"/>
  <c r="H1489" i="96"/>
  <c r="H1488" i="96"/>
  <c r="H1487" i="96"/>
  <c r="H1486" i="96"/>
  <c r="H1514" i="96"/>
  <c r="H1485" i="96"/>
  <c r="H1484" i="96" s="1"/>
  <c r="H64" i="51" s="1"/>
  <c r="H1483" i="96"/>
  <c r="H1482" i="96"/>
  <c r="H1481" i="96"/>
  <c r="H1480" i="96"/>
  <c r="H1479" i="96"/>
  <c r="H1478" i="96"/>
  <c r="H1477" i="96"/>
  <c r="H1476" i="96"/>
  <c r="H1475" i="96"/>
  <c r="H1474" i="96"/>
  <c r="H1473" i="96"/>
  <c r="H1472" i="96"/>
  <c r="H1471" i="96"/>
  <c r="H1470" i="96"/>
  <c r="H1469" i="96"/>
  <c r="H1468" i="96"/>
  <c r="H1467" i="96"/>
  <c r="H1466" i="96"/>
  <c r="H1465" i="96"/>
  <c r="H1464" i="96"/>
  <c r="H1463" i="96"/>
  <c r="H1462" i="96"/>
  <c r="H1461" i="96"/>
  <c r="H1460" i="96"/>
  <c r="H1459" i="96"/>
  <c r="H1458" i="96"/>
  <c r="H1457" i="96"/>
  <c r="H1456" i="96"/>
  <c r="H1455" i="96"/>
  <c r="H1454" i="96"/>
  <c r="H1453" i="96"/>
  <c r="H1452" i="96"/>
  <c r="H1451" i="96"/>
  <c r="H1450" i="96"/>
  <c r="H1449" i="96"/>
  <c r="H1448" i="96"/>
  <c r="H1447" i="96"/>
  <c r="H1446" i="96"/>
  <c r="H1445" i="96"/>
  <c r="H1444" i="96"/>
  <c r="H1443" i="96"/>
  <c r="H1442" i="96"/>
  <c r="H1441" i="96"/>
  <c r="H1440" i="96"/>
  <c r="H1439" i="96"/>
  <c r="H1438" i="96" s="1"/>
  <c r="H1436" i="96"/>
  <c r="H1435" i="96"/>
  <c r="H1434" i="96"/>
  <c r="H1433" i="96"/>
  <c r="H1432" i="96"/>
  <c r="H1431" i="96"/>
  <c r="H1430" i="96"/>
  <c r="H1429" i="96"/>
  <c r="H1428" i="96"/>
  <c r="H1427" i="96"/>
  <c r="H1426" i="96"/>
  <c r="H1425" i="96"/>
  <c r="H1424" i="96"/>
  <c r="H1423" i="96"/>
  <c r="H1422" i="96"/>
  <c r="H1421" i="96"/>
  <c r="H1420" i="96"/>
  <c r="H1419" i="96"/>
  <c r="H1418" i="96"/>
  <c r="H1417" i="96"/>
  <c r="H1416" i="96"/>
  <c r="H1415" i="96"/>
  <c r="H1414" i="96"/>
  <c r="H1413" i="96"/>
  <c r="H1412" i="96"/>
  <c r="H1411" i="96"/>
  <c r="H1410" i="96"/>
  <c r="H1409" i="96"/>
  <c r="H1408" i="96"/>
  <c r="H1407" i="96"/>
  <c r="H1406" i="96"/>
  <c r="H1405" i="96"/>
  <c r="H1404" i="96"/>
  <c r="H1403" i="96"/>
  <c r="H1402" i="96"/>
  <c r="H1401" i="96"/>
  <c r="H1400" i="96"/>
  <c r="H1399" i="96"/>
  <c r="H1398" i="96"/>
  <c r="H1397" i="96"/>
  <c r="H1396" i="96"/>
  <c r="H1395" i="96"/>
  <c r="H1394" i="96"/>
  <c r="H1393" i="96"/>
  <c r="H1392" i="96"/>
  <c r="H1391" i="96"/>
  <c r="H1390" i="96"/>
  <c r="H1389" i="96"/>
  <c r="H1388" i="96"/>
  <c r="H1387" i="96"/>
  <c r="H1386" i="96"/>
  <c r="H1385" i="96"/>
  <c r="H1384" i="96"/>
  <c r="H1383" i="96"/>
  <c r="H1382" i="96"/>
  <c r="H1381" i="96"/>
  <c r="H1380" i="96"/>
  <c r="H1379" i="96"/>
  <c r="H1378" i="96"/>
  <c r="H1377" i="96"/>
  <c r="H1376" i="96"/>
  <c r="H1375" i="96"/>
  <c r="H1374" i="96"/>
  <c r="H1373" i="96"/>
  <c r="H1372" i="96"/>
  <c r="H1371" i="96"/>
  <c r="H1370" i="96"/>
  <c r="H1369" i="96"/>
  <c r="H1368" i="96"/>
  <c r="H1367" i="96"/>
  <c r="H1366" i="96"/>
  <c r="H1365" i="96"/>
  <c r="H1364" i="96"/>
  <c r="H1363" i="96"/>
  <c r="H1362" i="96"/>
  <c r="H1361" i="96"/>
  <c r="H1360" i="96"/>
  <c r="H1359" i="96"/>
  <c r="H1358" i="96"/>
  <c r="H1357" i="96"/>
  <c r="H1356" i="96"/>
  <c r="H1355" i="96"/>
  <c r="H1354" i="96"/>
  <c r="H1353" i="96"/>
  <c r="H1352" i="96"/>
  <c r="H1351" i="96"/>
  <c r="H1350" i="96"/>
  <c r="H1349" i="96"/>
  <c r="H1348" i="96"/>
  <c r="H1347" i="96"/>
  <c r="H1346" i="96"/>
  <c r="H1345" i="96"/>
  <c r="H1344" i="96"/>
  <c r="H1343" i="96"/>
  <c r="H1342" i="96"/>
  <c r="H1341" i="96"/>
  <c r="H1340" i="96"/>
  <c r="H1339" i="96"/>
  <c r="H1338" i="96"/>
  <c r="H1337" i="96"/>
  <c r="H1336" i="96"/>
  <c r="H1335" i="96"/>
  <c r="H1334" i="96"/>
  <c r="H1333" i="96"/>
  <c r="H1332" i="96"/>
  <c r="H1331" i="96"/>
  <c r="H1330" i="96"/>
  <c r="H1329" i="96"/>
  <c r="H1328" i="96"/>
  <c r="H1327" i="96"/>
  <c r="H1326" i="96"/>
  <c r="H1325" i="96"/>
  <c r="H1324" i="96"/>
  <c r="H1323" i="96"/>
  <c r="H1322" i="96"/>
  <c r="H1321" i="96"/>
  <c r="H1320" i="96"/>
  <c r="H1319" i="96"/>
  <c r="H1318" i="96"/>
  <c r="H1317" i="96"/>
  <c r="H1316" i="96"/>
  <c r="H1315" i="96"/>
  <c r="H1314" i="96"/>
  <c r="H1313" i="96"/>
  <c r="H1312" i="96"/>
  <c r="H1311" i="96"/>
  <c r="H1310" i="96"/>
  <c r="H1309" i="96"/>
  <c r="H1308" i="96"/>
  <c r="H1307" i="96"/>
  <c r="H1306" i="96"/>
  <c r="H1305" i="96"/>
  <c r="H1304" i="96"/>
  <c r="H1303" i="96"/>
  <c r="H1302" i="96"/>
  <c r="H1301" i="96"/>
  <c r="H1300" i="96"/>
  <c r="H1299" i="96"/>
  <c r="H1298" i="96"/>
  <c r="H1297" i="96"/>
  <c r="H1296" i="96"/>
  <c r="H1295" i="96"/>
  <c r="H1294" i="96"/>
  <c r="H1293" i="96"/>
  <c r="H1292" i="96"/>
  <c r="H1291" i="96"/>
  <c r="H1290" i="96"/>
  <c r="H1289" i="96"/>
  <c r="H1288" i="96"/>
  <c r="H1287" i="96"/>
  <c r="H1286" i="96"/>
  <c r="H1285" i="96"/>
  <c r="H1284" i="96"/>
  <c r="H1283" i="96"/>
  <c r="H1282" i="96"/>
  <c r="H1281" i="96"/>
  <c r="H1280" i="96"/>
  <c r="H1279" i="96"/>
  <c r="H1278" i="96"/>
  <c r="H1277" i="96"/>
  <c r="H1276" i="96"/>
  <c r="H1275" i="96"/>
  <c r="H1274" i="96"/>
  <c r="H1273" i="96"/>
  <c r="H1272" i="96"/>
  <c r="H1271" i="96"/>
  <c r="H1270" i="96"/>
  <c r="H1269" i="96"/>
  <c r="H1268" i="96"/>
  <c r="H1267" i="96"/>
  <c r="H1266" i="96"/>
  <c r="H1265" i="96"/>
  <c r="H1264" i="96"/>
  <c r="H1263" i="96"/>
  <c r="H1262" i="96"/>
  <c r="H1261" i="96"/>
  <c r="H1260" i="96"/>
  <c r="H1259" i="96"/>
  <c r="H1258" i="96"/>
  <c r="H1257" i="96"/>
  <c r="H1256" i="96"/>
  <c r="H1255" i="96"/>
  <c r="H1254" i="96"/>
  <c r="H1253" i="96"/>
  <c r="H1252" i="96"/>
  <c r="H1251" i="96"/>
  <c r="H1250" i="96"/>
  <c r="H1249" i="96"/>
  <c r="H1248" i="96"/>
  <c r="H1247" i="96"/>
  <c r="H1246" i="96"/>
  <c r="H1245" i="96"/>
  <c r="H1244" i="96"/>
  <c r="H1243" i="96"/>
  <c r="H1242" i="96"/>
  <c r="H1241" i="96"/>
  <c r="H1240" i="96"/>
  <c r="H1239" i="96"/>
  <c r="H1238" i="96"/>
  <c r="H1237" i="96"/>
  <c r="H1236" i="96"/>
  <c r="H1235" i="96"/>
  <c r="H1234" i="96"/>
  <c r="H1233" i="96"/>
  <c r="H1232" i="96"/>
  <c r="H1231" i="96"/>
  <c r="H1230" i="96"/>
  <c r="H1229" i="96"/>
  <c r="H1228" i="96"/>
  <c r="H1227" i="96"/>
  <c r="H1226" i="96"/>
  <c r="H1225" i="96"/>
  <c r="H1224" i="96"/>
  <c r="H1223" i="96"/>
  <c r="H1222" i="96"/>
  <c r="H1221" i="96"/>
  <c r="H1220" i="96"/>
  <c r="H1219" i="96"/>
  <c r="H1218" i="96"/>
  <c r="H1217" i="96"/>
  <c r="H1216" i="96"/>
  <c r="H1215" i="96"/>
  <c r="H1214" i="96"/>
  <c r="H1213" i="96"/>
  <c r="H1212" i="96"/>
  <c r="H1211" i="96"/>
  <c r="H1210" i="96"/>
  <c r="H1209" i="96"/>
  <c r="H1208" i="96"/>
  <c r="H1207" i="96"/>
  <c r="H1206" i="96"/>
  <c r="H1205" i="96"/>
  <c r="H1204" i="96"/>
  <c r="H1203" i="96"/>
  <c r="H1202" i="96"/>
  <c r="H1201" i="96"/>
  <c r="H1200" i="96"/>
  <c r="H1199" i="96"/>
  <c r="H1198" i="96"/>
  <c r="H1197" i="96"/>
  <c r="H1196" i="96"/>
  <c r="H1195" i="96"/>
  <c r="H1194" i="96"/>
  <c r="H1193" i="96"/>
  <c r="H1192" i="96"/>
  <c r="H1191" i="96"/>
  <c r="H1190" i="96"/>
  <c r="H1189" i="96"/>
  <c r="H1188" i="96"/>
  <c r="H1187" i="96"/>
  <c r="H1186" i="96"/>
  <c r="H1185" i="96"/>
  <c r="H1184" i="96"/>
  <c r="H1183" i="96"/>
  <c r="H1182" i="96"/>
  <c r="H1181" i="96"/>
  <c r="H1180" i="96"/>
  <c r="H1179" i="96"/>
  <c r="H1178" i="96"/>
  <c r="H1177" i="96"/>
  <c r="H1176" i="96"/>
  <c r="H1175" i="96"/>
  <c r="H1174" i="96"/>
  <c r="H1173" i="96"/>
  <c r="H1172" i="96"/>
  <c r="H1171" i="96"/>
  <c r="H1170" i="96"/>
  <c r="H1169" i="96"/>
  <c r="H1168" i="96"/>
  <c r="H1167" i="96"/>
  <c r="H1166" i="96"/>
  <c r="H1165" i="96"/>
  <c r="H1164" i="96"/>
  <c r="H1163" i="96"/>
  <c r="H1162" i="96"/>
  <c r="H1161" i="96"/>
  <c r="H1160" i="96"/>
  <c r="H1159" i="96"/>
  <c r="H1158" i="96"/>
  <c r="H1157" i="96"/>
  <c r="H1156" i="96"/>
  <c r="H1155" i="96"/>
  <c r="H1154" i="96"/>
  <c r="H1153" i="96"/>
  <c r="H1152" i="96"/>
  <c r="H1151" i="96"/>
  <c r="H1150" i="96"/>
  <c r="H1149" i="96"/>
  <c r="H1148" i="96"/>
  <c r="H1147" i="96"/>
  <c r="H1146" i="96"/>
  <c r="H1145" i="96"/>
  <c r="H1144" i="96"/>
  <c r="H1143" i="96"/>
  <c r="H1142" i="96"/>
  <c r="H1141" i="96"/>
  <c r="H1140" i="96"/>
  <c r="H1139" i="96"/>
  <c r="H1138" i="96"/>
  <c r="H1137" i="96"/>
  <c r="H1136" i="96"/>
  <c r="H1135" i="96"/>
  <c r="H1134" i="96"/>
  <c r="H1133" i="96"/>
  <c r="H1132" i="96"/>
  <c r="H1131" i="96"/>
  <c r="H1130" i="96"/>
  <c r="H1129" i="96"/>
  <c r="H1128" i="96"/>
  <c r="H1127" i="96"/>
  <c r="H1126" i="96"/>
  <c r="H1125" i="96"/>
  <c r="H1124" i="96"/>
  <c r="H1123" i="96"/>
  <c r="H1122" i="96"/>
  <c r="H1121" i="96"/>
  <c r="H1120" i="96"/>
  <c r="H1119" i="96"/>
  <c r="H1118" i="96"/>
  <c r="H1117" i="96"/>
  <c r="H1116" i="96"/>
  <c r="H1115" i="96"/>
  <c r="H1114" i="96"/>
  <c r="H1113" i="96"/>
  <c r="H1112" i="96"/>
  <c r="H1111" i="96"/>
  <c r="H1110" i="96"/>
  <c r="H1109" i="96"/>
  <c r="H1108" i="96"/>
  <c r="H1107" i="96"/>
  <c r="H1106" i="96"/>
  <c r="H1105" i="96"/>
  <c r="H1104" i="96"/>
  <c r="H1103" i="96"/>
  <c r="H1102" i="96"/>
  <c r="H1101" i="96"/>
  <c r="H1100" i="96"/>
  <c r="H1099" i="96"/>
  <c r="H1098" i="96"/>
  <c r="H1097" i="96"/>
  <c r="H1096" i="96"/>
  <c r="H1095" i="96"/>
  <c r="H1094" i="96"/>
  <c r="H1093" i="96"/>
  <c r="H1092" i="96"/>
  <c r="H1091" i="96"/>
  <c r="H1090" i="96"/>
  <c r="H1089" i="96"/>
  <c r="H1088" i="96"/>
  <c r="H1087" i="96"/>
  <c r="H2025" i="96"/>
  <c r="H2024" i="96"/>
  <c r="H2023" i="96"/>
  <c r="H2022" i="96"/>
  <c r="H2021" i="96"/>
  <c r="H2020" i="96"/>
  <c r="H2019" i="96"/>
  <c r="H2018" i="96"/>
  <c r="H2017" i="96"/>
  <c r="H2016" i="96"/>
  <c r="H2015" i="96"/>
  <c r="H2014" i="96"/>
  <c r="H2013" i="96"/>
  <c r="H2012" i="96"/>
  <c r="H2011" i="96"/>
  <c r="H2010" i="96"/>
  <c r="H2009" i="96"/>
  <c r="H2008" i="96"/>
  <c r="H2007" i="96"/>
  <c r="H2006" i="96"/>
  <c r="H2005" i="96"/>
  <c r="H2004" i="96"/>
  <c r="H2003" i="96"/>
  <c r="H2002" i="96"/>
  <c r="H2001" i="96"/>
  <c r="H2000" i="96"/>
  <c r="H1999" i="96"/>
  <c r="H1998" i="96"/>
  <c r="H1997" i="96"/>
  <c r="H1996" i="96"/>
  <c r="H1995" i="96"/>
  <c r="H1994" i="96"/>
  <c r="H1993" i="96"/>
  <c r="H1992" i="96"/>
  <c r="H1991" i="96"/>
  <c r="H1990" i="96"/>
  <c r="H1989" i="96"/>
  <c r="H1988" i="96"/>
  <c r="H1987" i="96"/>
  <c r="H1986" i="96"/>
  <c r="H1985" i="96"/>
  <c r="H1984" i="96"/>
  <c r="H1983" i="96"/>
  <c r="H1982" i="96"/>
  <c r="H1981" i="96"/>
  <c r="H1980" i="96"/>
  <c r="H1979" i="96"/>
  <c r="H1978" i="96"/>
  <c r="H1977" i="96"/>
  <c r="H1976" i="96"/>
  <c r="H1975" i="96"/>
  <c r="H1974" i="96"/>
  <c r="H1973" i="96"/>
  <c r="H1086" i="96"/>
  <c r="H1085" i="96"/>
  <c r="H1084" i="96"/>
  <c r="H1083" i="96"/>
  <c r="H1082" i="96"/>
  <c r="H1081" i="96"/>
  <c r="H1080" i="96"/>
  <c r="H1079" i="96"/>
  <c r="H1078" i="96"/>
  <c r="H1077" i="96"/>
  <c r="H1076" i="96"/>
  <c r="H1075" i="96"/>
  <c r="H1074" i="96"/>
  <c r="H1073" i="96"/>
  <c r="H1072" i="96"/>
  <c r="H1071" i="96"/>
  <c r="H1070" i="96"/>
  <c r="H1069" i="96"/>
  <c r="H1068" i="96"/>
  <c r="H1067" i="96"/>
  <c r="H1066" i="96"/>
  <c r="H1063" i="96"/>
  <c r="H1062" i="96"/>
  <c r="H1061" i="96"/>
  <c r="H1060" i="96"/>
  <c r="H1059" i="96"/>
  <c r="H1058" i="96"/>
  <c r="H1057" i="96"/>
  <c r="H1056" i="96"/>
  <c r="H1055" i="96"/>
  <c r="H1054" i="96"/>
  <c r="H1053" i="96"/>
  <c r="H1052" i="96"/>
  <c r="H1051" i="96"/>
  <c r="H1050" i="96"/>
  <c r="H1049" i="96"/>
  <c r="H1048" i="96"/>
  <c r="H1047" i="96"/>
  <c r="H1046" i="96"/>
  <c r="H1045" i="96"/>
  <c r="H1044" i="96"/>
  <c r="H1043" i="96"/>
  <c r="H1042" i="96"/>
  <c r="H1041" i="96"/>
  <c r="H1040" i="96"/>
  <c r="H1039" i="96"/>
  <c r="H1038" i="96"/>
  <c r="H1037" i="96"/>
  <c r="H1036" i="96"/>
  <c r="H1035" i="96"/>
  <c r="H1034" i="96"/>
  <c r="H1032" i="96"/>
  <c r="H1031" i="96"/>
  <c r="H1030" i="96"/>
  <c r="H1029" i="96"/>
  <c r="H1028" i="96"/>
  <c r="H1027" i="96"/>
  <c r="H1026" i="96"/>
  <c r="H1025" i="96"/>
  <c r="H1024" i="96"/>
  <c r="H1023" i="96"/>
  <c r="H1022" i="96"/>
  <c r="H1021" i="96"/>
  <c r="H1020" i="96"/>
  <c r="H1019" i="96"/>
  <c r="H1018" i="96"/>
  <c r="H1017" i="96"/>
  <c r="H1016" i="96"/>
  <c r="H1015" i="96"/>
  <c r="H1014" i="96"/>
  <c r="H1013" i="96"/>
  <c r="H1012" i="96"/>
  <c r="H1011" i="96"/>
  <c r="H1010" i="96"/>
  <c r="H1009" i="96"/>
  <c r="H1008" i="96"/>
  <c r="H1007" i="96"/>
  <c r="H1006" i="96"/>
  <c r="H1005" i="96"/>
  <c r="H1004" i="96"/>
  <c r="H1003" i="96"/>
  <c r="H1002" i="96"/>
  <c r="H1001" i="96"/>
  <c r="H1000" i="96"/>
  <c r="H999" i="96"/>
  <c r="H998" i="96"/>
  <c r="H997" i="96"/>
  <c r="H996" i="96"/>
  <c r="H995" i="96"/>
  <c r="H994" i="96"/>
  <c r="H993" i="96"/>
  <c r="H992" i="96"/>
  <c r="H991" i="96"/>
  <c r="H990" i="96"/>
  <c r="H989" i="96"/>
  <c r="H988" i="96"/>
  <c r="H987" i="96"/>
  <c r="H986" i="96"/>
  <c r="H985" i="96"/>
  <c r="H984" i="96"/>
  <c r="H983" i="96"/>
  <c r="H982" i="96"/>
  <c r="H981" i="96"/>
  <c r="H980" i="96"/>
  <c r="H979" i="96"/>
  <c r="H978" i="96"/>
  <c r="H977" i="96"/>
  <c r="H976" i="96"/>
  <c r="H975" i="96"/>
  <c r="H974" i="96"/>
  <c r="H973" i="96"/>
  <c r="H972" i="96"/>
  <c r="H971" i="96"/>
  <c r="H970" i="96"/>
  <c r="H969" i="96"/>
  <c r="H968" i="96"/>
  <c r="H967" i="96"/>
  <c r="H966" i="96"/>
  <c r="H965" i="96"/>
  <c r="H964" i="96"/>
  <c r="H963" i="96"/>
  <c r="H962" i="96"/>
  <c r="H961" i="96"/>
  <c r="H960" i="96"/>
  <c r="H959" i="96"/>
  <c r="H958" i="96"/>
  <c r="H957" i="96"/>
  <c r="H956" i="96"/>
  <c r="H955" i="96"/>
  <c r="H954" i="96"/>
  <c r="H953" i="96"/>
  <c r="H952" i="96"/>
  <c r="H951" i="96"/>
  <c r="H950" i="96"/>
  <c r="H949" i="96"/>
  <c r="H948" i="96"/>
  <c r="H947" i="96"/>
  <c r="H946" i="96"/>
  <c r="H945" i="96"/>
  <c r="H944" i="96"/>
  <c r="H943" i="96"/>
  <c r="H942" i="96"/>
  <c r="H941" i="96"/>
  <c r="H940" i="96"/>
  <c r="H939" i="96"/>
  <c r="H938" i="96"/>
  <c r="H937" i="96"/>
  <c r="H936" i="96"/>
  <c r="H935" i="96"/>
  <c r="H933" i="96"/>
  <c r="H932" i="96"/>
  <c r="H925" i="96" s="1"/>
  <c r="H930" i="96"/>
  <c r="H929" i="96"/>
  <c r="H928" i="96"/>
  <c r="H927" i="96"/>
  <c r="H926" i="96"/>
  <c r="H924" i="96"/>
  <c r="H923" i="96"/>
  <c r="H922" i="96"/>
  <c r="H921" i="96"/>
  <c r="H920" i="96"/>
  <c r="H919" i="96"/>
  <c r="H918" i="96"/>
  <c r="H917" i="96"/>
  <c r="H916" i="96"/>
  <c r="H915" i="96"/>
  <c r="H914" i="96"/>
  <c r="H913" i="96"/>
  <c r="H912" i="96"/>
  <c r="H911" i="96"/>
  <c r="H910" i="96"/>
  <c r="H909" i="96"/>
  <c r="H908" i="96"/>
  <c r="H907" i="96"/>
  <c r="H906" i="96"/>
  <c r="H905" i="96"/>
  <c r="H904" i="96"/>
  <c r="H903" i="96"/>
  <c r="H902" i="96"/>
  <c r="H901" i="96"/>
  <c r="H900" i="96"/>
  <c r="H899" i="96"/>
  <c r="H898" i="96"/>
  <c r="H897" i="96"/>
  <c r="H896" i="96"/>
  <c r="H895" i="96"/>
  <c r="H894" i="96"/>
  <c r="H893" i="96"/>
  <c r="H892" i="96"/>
  <c r="H891" i="96"/>
  <c r="H890" i="96"/>
  <c r="H889" i="96"/>
  <c r="H888" i="96"/>
  <c r="H887" i="96"/>
  <c r="H886" i="96"/>
  <c r="H885" i="96"/>
  <c r="H884" i="96"/>
  <c r="H883" i="96"/>
  <c r="H882" i="96"/>
  <c r="H881" i="96"/>
  <c r="H880" i="96"/>
  <c r="H879" i="96"/>
  <c r="H878" i="96"/>
  <c r="H877" i="96"/>
  <c r="H876" i="96"/>
  <c r="H875" i="96"/>
  <c r="H874" i="96"/>
  <c r="H873" i="96"/>
  <c r="H872" i="96"/>
  <c r="H871" i="96"/>
  <c r="H870" i="96"/>
  <c r="H869" i="96"/>
  <c r="H868" i="96"/>
  <c r="H867" i="96"/>
  <c r="H866" i="96"/>
  <c r="H865" i="96"/>
  <c r="H864" i="96"/>
  <c r="H863" i="96"/>
  <c r="H862" i="96"/>
  <c r="H861" i="96"/>
  <c r="H860" i="96"/>
  <c r="H859" i="96"/>
  <c r="H858" i="96"/>
  <c r="H857" i="96"/>
  <c r="H856" i="96"/>
  <c r="H855" i="96"/>
  <c r="H854" i="96"/>
  <c r="H853" i="96"/>
  <c r="H852" i="96"/>
  <c r="H851" i="96"/>
  <c r="H850" i="96"/>
  <c r="H849" i="96"/>
  <c r="H848" i="96"/>
  <c r="H847" i="96"/>
  <c r="H846" i="96"/>
  <c r="H845" i="96"/>
  <c r="H844" i="96"/>
  <c r="H843" i="96"/>
  <c r="H842" i="96"/>
  <c r="H841" i="96"/>
  <c r="H840" i="96"/>
  <c r="H839" i="96"/>
  <c r="H838" i="96"/>
  <c r="H837" i="96"/>
  <c r="H836" i="96"/>
  <c r="H835" i="96"/>
  <c r="H834" i="96"/>
  <c r="H833" i="96"/>
  <c r="H832" i="96"/>
  <c r="H831" i="96"/>
  <c r="H830" i="96"/>
  <c r="H829" i="96"/>
  <c r="H828" i="96"/>
  <c r="H827" i="96"/>
  <c r="H826" i="96"/>
  <c r="H825" i="96"/>
  <c r="H824" i="96"/>
  <c r="H823" i="96"/>
  <c r="H822" i="96"/>
  <c r="H821" i="96"/>
  <c r="H820" i="96"/>
  <c r="H819" i="96"/>
  <c r="H818" i="96"/>
  <c r="H817" i="96"/>
  <c r="H816" i="96"/>
  <c r="H815" i="96"/>
  <c r="H814" i="96"/>
  <c r="H813" i="96"/>
  <c r="H812" i="96"/>
  <c r="H811" i="96"/>
  <c r="H810" i="96"/>
  <c r="H809" i="96"/>
  <c r="H808" i="96"/>
  <c r="H807" i="96"/>
  <c r="H806" i="96"/>
  <c r="H805" i="96"/>
  <c r="H804" i="96"/>
  <c r="H803" i="96"/>
  <c r="H802" i="96"/>
  <c r="H801" i="96"/>
  <c r="H800" i="96"/>
  <c r="H799" i="96"/>
  <c r="H798" i="96"/>
  <c r="H797" i="96"/>
  <c r="H796" i="96"/>
  <c r="H795" i="96"/>
  <c r="H794" i="96"/>
  <c r="H793" i="96"/>
  <c r="H792" i="96"/>
  <c r="H791" i="96"/>
  <c r="H790" i="96"/>
  <c r="H789" i="96"/>
  <c r="H788" i="96"/>
  <c r="H787" i="96"/>
  <c r="H786" i="96"/>
  <c r="H785" i="96"/>
  <c r="H784" i="96"/>
  <c r="H783" i="96"/>
  <c r="H782" i="96"/>
  <c r="H781" i="96"/>
  <c r="H780" i="96"/>
  <c r="H779" i="96"/>
  <c r="H778" i="96"/>
  <c r="H777" i="96"/>
  <c r="H776" i="96"/>
  <c r="H775" i="96"/>
  <c r="H774" i="96"/>
  <c r="H773" i="96"/>
  <c r="H772" i="96"/>
  <c r="H771" i="96"/>
  <c r="H770" i="96"/>
  <c r="H769" i="96"/>
  <c r="H768" i="96"/>
  <c r="H767" i="96"/>
  <c r="H766" i="96"/>
  <c r="H765" i="96"/>
  <c r="H764" i="96"/>
  <c r="H763" i="96"/>
  <c r="H762" i="96"/>
  <c r="H761" i="96"/>
  <c r="H758" i="96"/>
  <c r="H756" i="96"/>
  <c r="H755" i="96"/>
  <c r="H754" i="96"/>
  <c r="H753" i="96"/>
  <c r="H752" i="96"/>
  <c r="H751" i="96"/>
  <c r="H750" i="96"/>
  <c r="H749" i="96"/>
  <c r="H748" i="96"/>
  <c r="H747" i="96"/>
  <c r="H746" i="96"/>
  <c r="H745" i="96"/>
  <c r="H744" i="96"/>
  <c r="H743" i="96"/>
  <c r="H740" i="96"/>
  <c r="H739" i="96"/>
  <c r="H738" i="96"/>
  <c r="H737" i="96"/>
  <c r="H736" i="96"/>
  <c r="H735" i="96"/>
  <c r="H734" i="96"/>
  <c r="H733" i="96"/>
  <c r="H732" i="96"/>
  <c r="H731" i="96"/>
  <c r="H730" i="96"/>
  <c r="H729" i="96"/>
  <c r="H728" i="96"/>
  <c r="H727" i="96"/>
  <c r="H726" i="96"/>
  <c r="H725" i="96"/>
  <c r="H724" i="96"/>
  <c r="H723" i="96"/>
  <c r="H722" i="96"/>
  <c r="H721" i="96"/>
  <c r="H720" i="96"/>
  <c r="H719" i="96"/>
  <c r="H718" i="96"/>
  <c r="H717" i="96"/>
  <c r="H716" i="96"/>
  <c r="H715" i="96"/>
  <c r="H714" i="96"/>
  <c r="H713" i="96"/>
  <c r="H712" i="96"/>
  <c r="H711" i="96"/>
  <c r="H710" i="96"/>
  <c r="H709" i="96"/>
  <c r="H708" i="96"/>
  <c r="H707" i="96"/>
  <c r="H706" i="96"/>
  <c r="H705" i="96"/>
  <c r="H704" i="96"/>
  <c r="H703" i="96"/>
  <c r="H702" i="96"/>
  <c r="H701" i="96"/>
  <c r="H700" i="96"/>
  <c r="H699" i="96"/>
  <c r="H698" i="96"/>
  <c r="H697" i="96"/>
  <c r="H696" i="96"/>
  <c r="H695" i="96"/>
  <c r="H694" i="96"/>
  <c r="H693" i="96"/>
  <c r="H692" i="96"/>
  <c r="H691" i="96"/>
  <c r="H690" i="96"/>
  <c r="H689" i="96"/>
  <c r="H688" i="96"/>
  <c r="H687" i="96"/>
  <c r="H686" i="96"/>
  <c r="H685" i="96"/>
  <c r="H684" i="96"/>
  <c r="H683" i="96"/>
  <c r="H682" i="96"/>
  <c r="H681" i="96"/>
  <c r="H680" i="96"/>
  <c r="H679" i="96"/>
  <c r="H678" i="96"/>
  <c r="H677" i="96"/>
  <c r="H676" i="96"/>
  <c r="H675" i="96"/>
  <c r="H674" i="96"/>
  <c r="H673" i="96"/>
  <c r="H672" i="96"/>
  <c r="H671" i="96"/>
  <c r="H670" i="96"/>
  <c r="H669" i="96"/>
  <c r="H668" i="96"/>
  <c r="H667" i="96"/>
  <c r="H666" i="96"/>
  <c r="H665" i="96"/>
  <c r="H664" i="96"/>
  <c r="H663" i="96"/>
  <c r="H662" i="96"/>
  <c r="H661" i="96"/>
  <c r="H660" i="96"/>
  <c r="H659" i="96"/>
  <c r="H658" i="96"/>
  <c r="H657" i="96"/>
  <c r="H656" i="96"/>
  <c r="H655" i="96"/>
  <c r="H654" i="96"/>
  <c r="H653" i="96"/>
  <c r="H652" i="96"/>
  <c r="H651" i="96"/>
  <c r="H650" i="96"/>
  <c r="H649" i="96"/>
  <c r="H648" i="96"/>
  <c r="H647" i="96"/>
  <c r="H646" i="96"/>
  <c r="H645" i="96"/>
  <c r="H644" i="96"/>
  <c r="H643" i="96"/>
  <c r="H642" i="96"/>
  <c r="H641" i="96"/>
  <c r="H640" i="96"/>
  <c r="H639" i="96"/>
  <c r="H638" i="96"/>
  <c r="H637" i="96"/>
  <c r="H636" i="96"/>
  <c r="H635" i="96"/>
  <c r="H634" i="96"/>
  <c r="H633" i="96"/>
  <c r="H632" i="96"/>
  <c r="H631" i="96"/>
  <c r="H630" i="96"/>
  <c r="H629" i="96"/>
  <c r="H628" i="96"/>
  <c r="H627" i="96"/>
  <c r="H626" i="96"/>
  <c r="H625" i="96"/>
  <c r="H624" i="96"/>
  <c r="H623" i="96"/>
  <c r="H622" i="96"/>
  <c r="H621" i="96"/>
  <c r="H620" i="96"/>
  <c r="H619" i="96"/>
  <c r="H618" i="96"/>
  <c r="H617" i="96"/>
  <c r="H616" i="96"/>
  <c r="H615" i="96"/>
  <c r="H614" i="96"/>
  <c r="H613" i="96"/>
  <c r="H612" i="96"/>
  <c r="H611" i="96"/>
  <c r="H610" i="96"/>
  <c r="H609" i="96"/>
  <c r="H608" i="96"/>
  <c r="H607" i="96"/>
  <c r="H606" i="96"/>
  <c r="H605" i="96"/>
  <c r="H604" i="96"/>
  <c r="H603" i="96"/>
  <c r="H602" i="96"/>
  <c r="H601" i="96"/>
  <c r="H600" i="96"/>
  <c r="H599" i="96"/>
  <c r="H598" i="96"/>
  <c r="H597" i="96"/>
  <c r="H596" i="96"/>
  <c r="H595" i="96"/>
  <c r="H594" i="96"/>
  <c r="H593" i="96"/>
  <c r="H592" i="96"/>
  <c r="H591" i="96"/>
  <c r="H590" i="96"/>
  <c r="H589" i="96"/>
  <c r="H588" i="96"/>
  <c r="H587" i="96"/>
  <c r="H586" i="96"/>
  <c r="H585" i="96"/>
  <c r="H584" i="96"/>
  <c r="H583" i="96"/>
  <c r="H582" i="96"/>
  <c r="H581" i="96"/>
  <c r="H580" i="96"/>
  <c r="H579" i="96"/>
  <c r="H578" i="96"/>
  <c r="H577" i="96"/>
  <c r="H576" i="96"/>
  <c r="H575" i="96"/>
  <c r="H574" i="96"/>
  <c r="H573" i="96"/>
  <c r="H572" i="96"/>
  <c r="H571" i="96"/>
  <c r="H570" i="96"/>
  <c r="H569" i="96"/>
  <c r="H568" i="96"/>
  <c r="H567" i="96"/>
  <c r="H566" i="96"/>
  <c r="H565" i="96"/>
  <c r="H564" i="96"/>
  <c r="H563" i="96"/>
  <c r="H562" i="96"/>
  <c r="H561" i="96"/>
  <c r="H560" i="96"/>
  <c r="H559" i="96"/>
  <c r="H558" i="96"/>
  <c r="H557" i="96"/>
  <c r="H556" i="96"/>
  <c r="H555" i="96"/>
  <c r="H554" i="96"/>
  <c r="H553" i="96"/>
  <c r="H552" i="96"/>
  <c r="H551" i="96"/>
  <c r="H550" i="96"/>
  <c r="H549" i="96"/>
  <c r="H548" i="96"/>
  <c r="H547" i="96"/>
  <c r="H546" i="96"/>
  <c r="H545" i="96"/>
  <c r="H544" i="96"/>
  <c r="H543" i="96"/>
  <c r="H542" i="96"/>
  <c r="H541" i="96"/>
  <c r="H540" i="96"/>
  <c r="H539" i="96"/>
  <c r="H538" i="96"/>
  <c r="H537" i="96"/>
  <c r="H536" i="96"/>
  <c r="H535" i="96"/>
  <c r="H534" i="96"/>
  <c r="H533" i="96"/>
  <c r="H532" i="96"/>
  <c r="H531" i="96"/>
  <c r="H530" i="96"/>
  <c r="H529" i="96"/>
  <c r="H528" i="96"/>
  <c r="H527" i="96"/>
  <c r="H526" i="96"/>
  <c r="H525" i="96"/>
  <c r="H524" i="96"/>
  <c r="H523" i="96"/>
  <c r="H522" i="96"/>
  <c r="H521" i="96"/>
  <c r="H520" i="96"/>
  <c r="H519" i="96"/>
  <c r="H518" i="96"/>
  <c r="H517" i="96"/>
  <c r="H516" i="96"/>
  <c r="H515" i="96"/>
  <c r="H514" i="96"/>
  <c r="H513" i="96"/>
  <c r="H512" i="96"/>
  <c r="H511" i="96"/>
  <c r="H510" i="96"/>
  <c r="H509" i="96"/>
  <c r="H508" i="96"/>
  <c r="H507" i="96"/>
  <c r="H506" i="96"/>
  <c r="H505" i="96"/>
  <c r="H504" i="96"/>
  <c r="H503" i="96"/>
  <c r="H502" i="96"/>
  <c r="H501" i="96"/>
  <c r="H500" i="96"/>
  <c r="H499" i="96"/>
  <c r="H498" i="96"/>
  <c r="H497" i="96"/>
  <c r="H496" i="96"/>
  <c r="H495" i="96"/>
  <c r="H494" i="96"/>
  <c r="H493" i="96"/>
  <c r="H492" i="96"/>
  <c r="H491" i="96"/>
  <c r="H490" i="96"/>
  <c r="H489" i="96"/>
  <c r="H488" i="96"/>
  <c r="H487" i="96"/>
  <c r="H486" i="96"/>
  <c r="H485" i="96"/>
  <c r="H484" i="96"/>
  <c r="H483" i="96"/>
  <c r="H482" i="96"/>
  <c r="H481" i="96"/>
  <c r="H480" i="96"/>
  <c r="H479" i="96"/>
  <c r="H478" i="96"/>
  <c r="H477" i="96"/>
  <c r="H476" i="96"/>
  <c r="H475" i="96"/>
  <c r="H474" i="96"/>
  <c r="H473" i="96"/>
  <c r="H472" i="96"/>
  <c r="H471" i="96"/>
  <c r="H470" i="96"/>
  <c r="H469" i="96"/>
  <c r="H468" i="96"/>
  <c r="H467" i="96"/>
  <c r="H466" i="96"/>
  <c r="H465" i="96"/>
  <c r="H464" i="96"/>
  <c r="H463" i="96"/>
  <c r="H462" i="96"/>
  <c r="H461" i="96"/>
  <c r="H460" i="96"/>
  <c r="H459" i="96"/>
  <c r="H458" i="96"/>
  <c r="H457" i="96"/>
  <c r="H456" i="96"/>
  <c r="H455" i="96"/>
  <c r="H454" i="96"/>
  <c r="H453" i="96"/>
  <c r="H452" i="96"/>
  <c r="H451" i="96"/>
  <c r="H450" i="96"/>
  <c r="H449" i="96"/>
  <c r="H448" i="96"/>
  <c r="H447" i="96"/>
  <c r="H446" i="96"/>
  <c r="H445" i="96"/>
  <c r="H444" i="96"/>
  <c r="H443" i="96"/>
  <c r="H442" i="96"/>
  <c r="H441" i="96"/>
  <c r="H440" i="96"/>
  <c r="H439" i="96"/>
  <c r="H438" i="96"/>
  <c r="H437" i="96"/>
  <c r="H436" i="96"/>
  <c r="H435" i="96"/>
  <c r="H434" i="96"/>
  <c r="H433" i="96"/>
  <c r="H432" i="96"/>
  <c r="H431" i="96"/>
  <c r="H430" i="96"/>
  <c r="H429" i="96"/>
  <c r="H428" i="96"/>
  <c r="H427" i="96"/>
  <c r="H426" i="96"/>
  <c r="H425" i="96"/>
  <c r="H424" i="96"/>
  <c r="H423" i="96"/>
  <c r="H422" i="96"/>
  <c r="H421" i="96"/>
  <c r="H420" i="96"/>
  <c r="H419" i="96"/>
  <c r="H418" i="96"/>
  <c r="H417" i="96"/>
  <c r="H416" i="96"/>
  <c r="H415" i="96"/>
  <c r="H414" i="96"/>
  <c r="H413" i="96"/>
  <c r="H412" i="96"/>
  <c r="H411" i="96"/>
  <c r="H410" i="96"/>
  <c r="H409" i="96"/>
  <c r="H408" i="96"/>
  <c r="H407" i="96"/>
  <c r="H406" i="96"/>
  <c r="H405" i="96"/>
  <c r="H404" i="96"/>
  <c r="H403" i="96"/>
  <c r="H402" i="96"/>
  <c r="H401" i="96"/>
  <c r="H400" i="96"/>
  <c r="H399" i="96"/>
  <c r="H398" i="96"/>
  <c r="H397" i="96"/>
  <c r="H396" i="96"/>
  <c r="H395" i="96"/>
  <c r="H394" i="96"/>
  <c r="H393" i="96"/>
  <c r="H392" i="96"/>
  <c r="H391" i="96"/>
  <c r="H390" i="96"/>
  <c r="H389" i="96"/>
  <c r="H388" i="96"/>
  <c r="H387" i="96"/>
  <c r="H386" i="96"/>
  <c r="H385" i="96"/>
  <c r="H384" i="96"/>
  <c r="H383" i="96"/>
  <c r="H382" i="96"/>
  <c r="H381" i="96"/>
  <c r="H380" i="96"/>
  <c r="H379" i="96"/>
  <c r="H378" i="96"/>
  <c r="H377" i="96"/>
  <c r="H376" i="96"/>
  <c r="H375" i="96"/>
  <c r="H374" i="96"/>
  <c r="H373" i="96"/>
  <c r="H372" i="96"/>
  <c r="H371" i="96"/>
  <c r="H370" i="96"/>
  <c r="H369" i="96"/>
  <c r="H368" i="96"/>
  <c r="H367" i="96"/>
  <c r="H366" i="96"/>
  <c r="H365" i="96"/>
  <c r="H364" i="96"/>
  <c r="H363" i="96"/>
  <c r="H362" i="96"/>
  <c r="H361" i="96"/>
  <c r="H360" i="96"/>
  <c r="H359" i="96"/>
  <c r="H358" i="96"/>
  <c r="H357" i="96"/>
  <c r="H356" i="96"/>
  <c r="H355" i="96"/>
  <c r="H354" i="96"/>
  <c r="H353" i="96"/>
  <c r="H352" i="96"/>
  <c r="H351" i="96"/>
  <c r="H350" i="96"/>
  <c r="H349" i="96"/>
  <c r="H348" i="96"/>
  <c r="H347" i="96"/>
  <c r="H346" i="96"/>
  <c r="H345" i="96"/>
  <c r="H344" i="96"/>
  <c r="H343" i="96"/>
  <c r="H342" i="96"/>
  <c r="H341" i="96"/>
  <c r="H340" i="96"/>
  <c r="H339" i="96"/>
  <c r="H338" i="96"/>
  <c r="H337" i="96"/>
  <c r="H336" i="96"/>
  <c r="H335" i="96"/>
  <c r="H334" i="96"/>
  <c r="H333" i="96"/>
  <c r="H332" i="96"/>
  <c r="H331" i="96"/>
  <c r="H330" i="96"/>
  <c r="H329" i="96"/>
  <c r="H328" i="96"/>
  <c r="H327" i="96"/>
  <c r="H326" i="96"/>
  <c r="H325" i="96"/>
  <c r="H324" i="96"/>
  <c r="H323" i="96"/>
  <c r="H322" i="96"/>
  <c r="H321" i="96"/>
  <c r="H320" i="96"/>
  <c r="H319" i="96"/>
  <c r="H318" i="96"/>
  <c r="H317" i="96"/>
  <c r="H316" i="96"/>
  <c r="H315" i="96"/>
  <c r="H314" i="96"/>
  <c r="H313" i="96"/>
  <c r="H312" i="96"/>
  <c r="H311" i="96"/>
  <c r="H310" i="96"/>
  <c r="H309" i="96"/>
  <c r="H308" i="96"/>
  <c r="H307" i="96"/>
  <c r="H306" i="96"/>
  <c r="H305" i="96"/>
  <c r="H304" i="96"/>
  <c r="H303" i="96"/>
  <c r="H302" i="96"/>
  <c r="H301" i="96"/>
  <c r="H300" i="96"/>
  <c r="H299" i="96"/>
  <c r="H298" i="96"/>
  <c r="H297" i="96"/>
  <c r="H296" i="96"/>
  <c r="H295" i="96"/>
  <c r="H294" i="96"/>
  <c r="H293" i="96"/>
  <c r="H292" i="96"/>
  <c r="H291" i="96"/>
  <c r="H290" i="96"/>
  <c r="H289" i="96"/>
  <c r="H288" i="96"/>
  <c r="H287" i="96"/>
  <c r="H286" i="96"/>
  <c r="H285" i="96"/>
  <c r="H284" i="96"/>
  <c r="H283" i="96"/>
  <c r="H282" i="96"/>
  <c r="H281" i="96"/>
  <c r="H280" i="96"/>
  <c r="H279" i="96"/>
  <c r="H278" i="96"/>
  <c r="H277" i="96"/>
  <c r="H276" i="96"/>
  <c r="H275" i="96"/>
  <c r="H274" i="96"/>
  <c r="H273" i="96"/>
  <c r="H272" i="96"/>
  <c r="H271" i="96"/>
  <c r="H270" i="96"/>
  <c r="H269" i="96"/>
  <c r="H268" i="96"/>
  <c r="H267" i="96"/>
  <c r="H266" i="96"/>
  <c r="H265" i="96"/>
  <c r="H264" i="96"/>
  <c r="H263" i="96"/>
  <c r="H262" i="96"/>
  <c r="H261" i="96"/>
  <c r="H260" i="96"/>
  <c r="H259" i="96"/>
  <c r="H258" i="96"/>
  <c r="H257" i="96"/>
  <c r="H256" i="96"/>
  <c r="H255" i="96"/>
  <c r="H254" i="96"/>
  <c r="H253" i="96"/>
  <c r="H252" i="96"/>
  <c r="H251" i="96"/>
  <c r="H250" i="96"/>
  <c r="H249" i="96"/>
  <c r="H248" i="96"/>
  <c r="H247" i="96"/>
  <c r="H246" i="96"/>
  <c r="H245" i="96"/>
  <c r="H244" i="96"/>
  <c r="H243" i="96"/>
  <c r="H242" i="96"/>
  <c r="H241" i="96"/>
  <c r="H240" i="96"/>
  <c r="H239" i="96"/>
  <c r="H238" i="96"/>
  <c r="H237" i="96"/>
  <c r="H236" i="96"/>
  <c r="H235" i="96"/>
  <c r="H234" i="96"/>
  <c r="H233" i="96"/>
  <c r="H232" i="96"/>
  <c r="H231" i="96"/>
  <c r="H230" i="96"/>
  <c r="H229" i="96"/>
  <c r="H228" i="96"/>
  <c r="H227" i="96"/>
  <c r="H226" i="96"/>
  <c r="H225" i="96"/>
  <c r="H224" i="96"/>
  <c r="H223" i="96"/>
  <c r="H222" i="96"/>
  <c r="H221" i="96"/>
  <c r="H220" i="96"/>
  <c r="H219" i="96"/>
  <c r="H218" i="96"/>
  <c r="H217" i="96"/>
  <c r="H216" i="96"/>
  <c r="H215" i="96"/>
  <c r="H214" i="96"/>
  <c r="H213" i="96"/>
  <c r="H212" i="96"/>
  <c r="H211" i="96"/>
  <c r="H210" i="96"/>
  <c r="H209" i="96"/>
  <c r="H208" i="96"/>
  <c r="H207" i="96"/>
  <c r="H206" i="96"/>
  <c r="H205" i="96"/>
  <c r="H204" i="96"/>
  <c r="H203" i="96"/>
  <c r="H202" i="96"/>
  <c r="H201" i="96"/>
  <c r="H200" i="96"/>
  <c r="H199" i="96"/>
  <c r="H198" i="96"/>
  <c r="H197" i="96"/>
  <c r="H196" i="96"/>
  <c r="H195" i="96"/>
  <c r="H194" i="96"/>
  <c r="H193" i="96"/>
  <c r="H192" i="96"/>
  <c r="H191" i="96"/>
  <c r="H190" i="96"/>
  <c r="H189" i="96"/>
  <c r="H188" i="96"/>
  <c r="H187" i="96"/>
  <c r="H186" i="96"/>
  <c r="H185" i="96"/>
  <c r="H184" i="96"/>
  <c r="H183" i="96"/>
  <c r="H182" i="96"/>
  <c r="H181" i="96"/>
  <c r="H180" i="96"/>
  <c r="H179" i="96"/>
  <c r="H178" i="96"/>
  <c r="H177" i="96"/>
  <c r="H176" i="96"/>
  <c r="H175" i="96"/>
  <c r="H174" i="96"/>
  <c r="H173" i="96"/>
  <c r="H172" i="96"/>
  <c r="H171" i="96"/>
  <c r="H170" i="96"/>
  <c r="H169" i="96"/>
  <c r="H168" i="96"/>
  <c r="H167" i="96"/>
  <c r="H166" i="96"/>
  <c r="H165" i="96"/>
  <c r="H164" i="96"/>
  <c r="H163" i="96"/>
  <c r="H162" i="96"/>
  <c r="H161" i="96"/>
  <c r="H160" i="96"/>
  <c r="H159" i="96"/>
  <c r="H158" i="96"/>
  <c r="H157" i="96"/>
  <c r="H156" i="96"/>
  <c r="H155" i="96"/>
  <c r="H154" i="96"/>
  <c r="H153" i="96"/>
  <c r="H152" i="96"/>
  <c r="H151" i="96"/>
  <c r="H150" i="96"/>
  <c r="H149" i="96"/>
  <c r="H148" i="96"/>
  <c r="H147" i="96"/>
  <c r="H146" i="96"/>
  <c r="H145" i="96"/>
  <c r="H144" i="96"/>
  <c r="H143" i="96"/>
  <c r="H142" i="96"/>
  <c r="H141" i="96"/>
  <c r="H140" i="96"/>
  <c r="H139" i="96"/>
  <c r="H138" i="96"/>
  <c r="H137" i="96"/>
  <c r="H136" i="96"/>
  <c r="H135" i="96"/>
  <c r="H134" i="96"/>
  <c r="H133" i="96"/>
  <c r="H132" i="96"/>
  <c r="H131" i="96"/>
  <c r="H130" i="96"/>
  <c r="H129" i="96"/>
  <c r="H128" i="96"/>
  <c r="H127" i="96"/>
  <c r="H126" i="96"/>
  <c r="H125" i="96"/>
  <c r="H124" i="96"/>
  <c r="H123" i="96"/>
  <c r="H122" i="96"/>
  <c r="H121" i="96"/>
  <c r="H120" i="96"/>
  <c r="H119" i="96"/>
  <c r="H118" i="96"/>
  <c r="H117" i="96"/>
  <c r="H116" i="96"/>
  <c r="H115" i="96"/>
  <c r="H114" i="96"/>
  <c r="H113" i="96"/>
  <c r="H112" i="96"/>
  <c r="H111" i="96"/>
  <c r="H110" i="96"/>
  <c r="H109" i="96"/>
  <c r="H108" i="96"/>
  <c r="H107" i="96"/>
  <c r="H106" i="96"/>
  <c r="H105" i="96"/>
  <c r="H104" i="96"/>
  <c r="H103" i="96"/>
  <c r="H102" i="96"/>
  <c r="H101" i="96"/>
  <c r="H100" i="96"/>
  <c r="H99" i="96"/>
  <c r="H98" i="96"/>
  <c r="H97" i="96"/>
  <c r="H96" i="96"/>
  <c r="H95" i="96"/>
  <c r="H94" i="96"/>
  <c r="H93" i="96"/>
  <c r="H92" i="96"/>
  <c r="H91" i="96"/>
  <c r="H90" i="96"/>
  <c r="H89" i="96"/>
  <c r="H88" i="96"/>
  <c r="H87" i="96"/>
  <c r="H86" i="96"/>
  <c r="H85" i="96"/>
  <c r="H84" i="96"/>
  <c r="H83" i="96"/>
  <c r="H82" i="96"/>
  <c r="H81" i="96"/>
  <c r="H80" i="96"/>
  <c r="H79" i="96"/>
  <c r="H78" i="96"/>
  <c r="H77" i="96"/>
  <c r="H76" i="96"/>
  <c r="H75" i="96"/>
  <c r="H74" i="96"/>
  <c r="H73" i="96"/>
  <c r="H72" i="96"/>
  <c r="H71" i="96"/>
  <c r="H70" i="96"/>
  <c r="H69" i="96"/>
  <c r="H68" i="96"/>
  <c r="H67" i="96"/>
  <c r="H66" i="96"/>
  <c r="H65" i="96"/>
  <c r="H64" i="96"/>
  <c r="H63" i="96"/>
  <c r="H62" i="96"/>
  <c r="H61" i="96"/>
  <c r="H60" i="96"/>
  <c r="H59" i="96"/>
  <c r="H58" i="96"/>
  <c r="H57" i="96"/>
  <c r="H56" i="96"/>
  <c r="H55" i="96"/>
  <c r="H54" i="96"/>
  <c r="H53" i="96"/>
  <c r="H52" i="96"/>
  <c r="H51" i="96"/>
  <c r="H50" i="96"/>
  <c r="H49" i="96"/>
  <c r="H48" i="96"/>
  <c r="H47" i="96"/>
  <c r="H46" i="96"/>
  <c r="H45" i="96"/>
  <c r="H44" i="96"/>
  <c r="H43" i="96"/>
  <c r="H42" i="96"/>
  <c r="H41" i="96"/>
  <c r="H40" i="96"/>
  <c r="H39" i="96"/>
  <c r="H38" i="96"/>
  <c r="H37" i="96"/>
  <c r="H36" i="96"/>
  <c r="H35" i="96"/>
  <c r="H34" i="96"/>
  <c r="H33" i="96"/>
  <c r="H32" i="96"/>
  <c r="H31" i="96"/>
  <c r="H30" i="96"/>
  <c r="H29" i="96"/>
  <c r="H28" i="96"/>
  <c r="H27" i="96"/>
  <c r="H26" i="96"/>
  <c r="H25" i="96"/>
  <c r="H24" i="96"/>
  <c r="H23" i="96"/>
  <c r="H22" i="96"/>
  <c r="H21" i="96"/>
  <c r="H20" i="96"/>
  <c r="H19" i="96"/>
  <c r="H18" i="96"/>
  <c r="H17" i="96"/>
  <c r="H16" i="96"/>
  <c r="H15" i="96"/>
  <c r="H14" i="96"/>
  <c r="H13" i="96"/>
  <c r="H12" i="96"/>
  <c r="H11" i="96"/>
  <c r="H10" i="96"/>
  <c r="H9" i="96"/>
  <c r="H8" i="96"/>
  <c r="H7" i="96"/>
  <c r="H6" i="96"/>
  <c r="H5" i="96"/>
  <c r="H4" i="96"/>
  <c r="H3" i="96"/>
  <c r="G93" i="51" l="1"/>
  <c r="G18" i="51"/>
  <c r="G87" i="51"/>
  <c r="G88" i="51"/>
  <c r="G73" i="51"/>
  <c r="G74" i="51" s="1"/>
  <c r="G75" i="51" s="1"/>
  <c r="G10" i="51"/>
  <c r="G77" i="51" s="1"/>
  <c r="G80" i="51"/>
  <c r="G23" i="51"/>
  <c r="G81" i="51" s="1"/>
  <c r="G78" i="51"/>
  <c r="D20" i="56"/>
  <c r="H1437" i="96"/>
  <c r="H1064" i="96" s="1"/>
  <c r="H1033" i="96" l="1"/>
  <c r="H1065" i="96"/>
  <c r="G86" i="51"/>
  <c r="G24" i="51"/>
  <c r="G82" i="51"/>
  <c r="G91" i="51"/>
  <c r="G79" i="51"/>
  <c r="E20" i="56"/>
  <c r="F20" i="56" l="1"/>
  <c r="G20" i="56" l="1"/>
  <c r="H20" i="56" l="1"/>
  <c r="H70" i="51" l="1"/>
  <c r="C24" i="56"/>
  <c r="B59" i="51" l="1"/>
  <c r="F71" i="51"/>
  <c r="E71" i="51"/>
  <c r="D71" i="51"/>
  <c r="C71" i="51"/>
  <c r="B71" i="51"/>
  <c r="F70" i="51"/>
  <c r="E70" i="51"/>
  <c r="D70" i="51"/>
  <c r="C70" i="51"/>
  <c r="B70" i="51"/>
  <c r="F69" i="51"/>
  <c r="E69" i="51"/>
  <c r="D69" i="51"/>
  <c r="C69" i="51"/>
  <c r="B69" i="51"/>
  <c r="F66" i="51"/>
  <c r="E66" i="51"/>
  <c r="D66" i="51"/>
  <c r="C66" i="51"/>
  <c r="B66" i="51"/>
  <c r="F63" i="51"/>
  <c r="E63" i="51"/>
  <c r="D63" i="51"/>
  <c r="C63" i="51"/>
  <c r="B63" i="51"/>
  <c r="C51" i="56"/>
  <c r="D51" i="56" s="1"/>
  <c r="E51" i="56" s="1"/>
  <c r="F51" i="56" s="1"/>
  <c r="G51" i="56" s="1"/>
  <c r="B24" i="56"/>
  <c r="H63" i="51" l="1"/>
  <c r="H66" i="51"/>
  <c r="H69" i="51" l="1"/>
  <c r="H71" i="51"/>
  <c r="H90" i="51" s="1"/>
  <c r="C59" i="51" l="1"/>
  <c r="B76" i="51" l="1"/>
  <c r="B61" i="51"/>
  <c r="B88" i="51" s="1"/>
  <c r="B58" i="51"/>
  <c r="B57" i="51"/>
  <c r="B56" i="51"/>
  <c r="B22" i="51"/>
  <c r="B20" i="51"/>
  <c r="B19" i="51"/>
  <c r="B16" i="51"/>
  <c r="B15" i="51"/>
  <c r="B14" i="51"/>
  <c r="B13" i="51"/>
  <c r="B12" i="51"/>
  <c r="B11" i="51"/>
  <c r="B8" i="51"/>
  <c r="B7" i="51"/>
  <c r="B6" i="51"/>
  <c r="B4" i="51"/>
  <c r="B3" i="51"/>
  <c r="C76" i="51"/>
  <c r="C72" i="51"/>
  <c r="C61" i="51"/>
  <c r="C58" i="51"/>
  <c r="C57" i="51"/>
  <c r="C56" i="51"/>
  <c r="C22" i="51"/>
  <c r="C20" i="51"/>
  <c r="C19" i="51"/>
  <c r="C16" i="51"/>
  <c r="C15" i="51"/>
  <c r="C14" i="51"/>
  <c r="C13" i="51"/>
  <c r="C12" i="51"/>
  <c r="C11" i="51"/>
  <c r="C8" i="51"/>
  <c r="C7" i="51"/>
  <c r="C6" i="51"/>
  <c r="C5" i="51" s="1"/>
  <c r="C4" i="51"/>
  <c r="C3" i="51"/>
  <c r="D76" i="51"/>
  <c r="D72" i="51"/>
  <c r="D61" i="51"/>
  <c r="D59" i="51"/>
  <c r="D58" i="51"/>
  <c r="D57" i="51"/>
  <c r="D56" i="51"/>
  <c r="D22" i="51"/>
  <c r="D20" i="51"/>
  <c r="D19" i="51"/>
  <c r="D16" i="51"/>
  <c r="D15" i="51"/>
  <c r="D14" i="51"/>
  <c r="D13" i="51"/>
  <c r="D12" i="51"/>
  <c r="D11" i="51"/>
  <c r="D8" i="51"/>
  <c r="D7" i="51"/>
  <c r="D6" i="51"/>
  <c r="D5" i="51" s="1"/>
  <c r="D4" i="51"/>
  <c r="D3" i="51"/>
  <c r="M72" i="51"/>
  <c r="L72" i="51"/>
  <c r="K72" i="51"/>
  <c r="J72" i="51"/>
  <c r="I72" i="51"/>
  <c r="B69" i="35"/>
  <c r="B66" i="35"/>
  <c r="B63" i="35"/>
  <c r="M21" i="51"/>
  <c r="L21" i="51"/>
  <c r="K21" i="51"/>
  <c r="J21" i="51"/>
  <c r="I21" i="51"/>
  <c r="I1" i="51"/>
  <c r="J1" i="51" s="1"/>
  <c r="K1" i="51" s="1"/>
  <c r="L1" i="51" s="1"/>
  <c r="L56" i="51" s="1"/>
  <c r="B32" i="56"/>
  <c r="D93" i="51" l="1"/>
  <c r="B93" i="51"/>
  <c r="C93" i="51"/>
  <c r="C60" i="51"/>
  <c r="B60" i="51"/>
  <c r="D84" i="51"/>
  <c r="D60" i="51"/>
  <c r="D85" i="51"/>
  <c r="C84" i="51"/>
  <c r="B2" i="51"/>
  <c r="D26" i="51"/>
  <c r="B87" i="51"/>
  <c r="D2" i="51"/>
  <c r="D10" i="51" s="1"/>
  <c r="D82" i="51" s="1"/>
  <c r="C88" i="51"/>
  <c r="D83" i="51"/>
  <c r="D88" i="51"/>
  <c r="B18" i="51"/>
  <c r="C18" i="51"/>
  <c r="B23" i="51"/>
  <c r="B81" i="51" s="1"/>
  <c r="B73" i="51"/>
  <c r="B74" i="51" s="1"/>
  <c r="C83" i="51"/>
  <c r="B5" i="51"/>
  <c r="D23" i="51"/>
  <c r="D81" i="51" s="1"/>
  <c r="C2" i="51"/>
  <c r="C80" i="51" s="1"/>
  <c r="C78" i="51"/>
  <c r="C23" i="51"/>
  <c r="C81" i="51" s="1"/>
  <c r="C73" i="51"/>
  <c r="C74" i="51" s="1"/>
  <c r="C86" i="51" s="1"/>
  <c r="C87" i="51"/>
  <c r="D73" i="51"/>
  <c r="D74" i="51" s="1"/>
  <c r="D18" i="51"/>
  <c r="D78" i="51"/>
  <c r="D87" i="51"/>
  <c r="I56" i="51"/>
  <c r="J56" i="51"/>
  <c r="K56" i="51"/>
  <c r="C2" i="28"/>
  <c r="D90" i="51" l="1"/>
  <c r="C90" i="51"/>
  <c r="B80" i="51"/>
  <c r="C85" i="51"/>
  <c r="C26" i="51"/>
  <c r="D80" i="51"/>
  <c r="B10" i="51"/>
  <c r="B77" i="51" s="1"/>
  <c r="C10" i="51"/>
  <c r="C82" i="51" s="1"/>
  <c r="B86" i="51"/>
  <c r="B75" i="51"/>
  <c r="B78" i="51"/>
  <c r="C75" i="51"/>
  <c r="D91" i="51"/>
  <c r="D24" i="51"/>
  <c r="D86" i="51"/>
  <c r="D75" i="51"/>
  <c r="D79" i="51"/>
  <c r="D77" i="51"/>
  <c r="H71" i="56"/>
  <c r="I71" i="56"/>
  <c r="J71" i="56"/>
  <c r="K71" i="56"/>
  <c r="L71" i="56"/>
  <c r="M71" i="56"/>
  <c r="D12" i="56"/>
  <c r="E12" i="56" s="1"/>
  <c r="F12" i="56" s="1"/>
  <c r="G12" i="56" s="1"/>
  <c r="H12" i="56" s="1"/>
  <c r="C11" i="30"/>
  <c r="B91" i="51" l="1"/>
  <c r="B79" i="51"/>
  <c r="B82" i="51"/>
  <c r="B24" i="51"/>
  <c r="C24" i="51"/>
  <c r="C91" i="51"/>
  <c r="C77" i="51"/>
  <c r="C79" i="51"/>
  <c r="C52" i="56" l="1"/>
  <c r="D52" i="56" s="1"/>
  <c r="E52" i="56" s="1"/>
  <c r="F52" i="56" s="1"/>
  <c r="G52" i="56" s="1"/>
  <c r="B34" i="56"/>
  <c r="C53" i="56" l="1"/>
  <c r="D53" i="56" s="1"/>
  <c r="E53" i="56" s="1"/>
  <c r="F53" i="56" s="1"/>
  <c r="G53" i="56" s="1"/>
  <c r="C15" i="56"/>
  <c r="D15" i="56" s="1"/>
  <c r="E15" i="56" s="1"/>
  <c r="F15" i="56" s="1"/>
  <c r="G15" i="56" s="1"/>
  <c r="H15" i="56" s="1"/>
  <c r="C54" i="56" l="1"/>
  <c r="D54" i="56" s="1"/>
  <c r="E54" i="56" s="1"/>
  <c r="F54" i="56" s="1"/>
  <c r="G54" i="56" s="1"/>
  <c r="C9" i="56"/>
  <c r="F8" i="56"/>
  <c r="G8" i="56" s="1"/>
  <c r="H8" i="56" s="1"/>
  <c r="H9" i="56" s="1"/>
  <c r="D2" i="28"/>
  <c r="E2" i="28" s="1"/>
  <c r="F2" i="28" s="1"/>
  <c r="G2" i="28" s="1"/>
  <c r="H2" i="28" s="1"/>
  <c r="I2" i="28" s="1"/>
  <c r="J2" i="28" s="1"/>
  <c r="K2" i="28" s="1"/>
  <c r="L2" i="28" s="1"/>
  <c r="M2" i="28" s="1"/>
  <c r="C72" i="56"/>
  <c r="D72" i="56" s="1"/>
  <c r="E72" i="56" s="1"/>
  <c r="F72" i="56" s="1"/>
  <c r="G72" i="56" s="1"/>
  <c r="H72" i="56" s="1"/>
  <c r="I72" i="56" s="1"/>
  <c r="J72" i="56" s="1"/>
  <c r="K72" i="56" s="1"/>
  <c r="L72" i="56" s="1"/>
  <c r="M72" i="56" s="1"/>
  <c r="G71" i="56"/>
  <c r="F71" i="56"/>
  <c r="E71" i="56"/>
  <c r="D71" i="56"/>
  <c r="C71" i="56"/>
  <c r="B71" i="56"/>
  <c r="F61" i="51"/>
  <c r="F59" i="51"/>
  <c r="E61" i="51"/>
  <c r="E58" i="51"/>
  <c r="E57" i="51"/>
  <c r="E59" i="51"/>
  <c r="F58" i="51"/>
  <c r="F57" i="51"/>
  <c r="B70" i="35"/>
  <c r="B71" i="35"/>
  <c r="B67" i="35"/>
  <c r="B73" i="35"/>
  <c r="B68" i="35"/>
  <c r="B65" i="35"/>
  <c r="B64" i="35"/>
  <c r="G13" i="59"/>
  <c r="F13" i="59"/>
  <c r="E13" i="59"/>
  <c r="D13" i="59"/>
  <c r="C13" i="59"/>
  <c r="B13" i="59"/>
  <c r="A13" i="59"/>
  <c r="G12" i="59"/>
  <c r="F12" i="59"/>
  <c r="E12" i="59"/>
  <c r="D12" i="59"/>
  <c r="C12" i="59"/>
  <c r="B12" i="59"/>
  <c r="A12" i="59"/>
  <c r="G11" i="59"/>
  <c r="F11" i="59"/>
  <c r="E11" i="59"/>
  <c r="D11" i="59"/>
  <c r="C11" i="59"/>
  <c r="B11" i="59"/>
  <c r="A11" i="59"/>
  <c r="G10" i="59"/>
  <c r="F10" i="59"/>
  <c r="E10" i="59"/>
  <c r="D10" i="59"/>
  <c r="C10" i="59"/>
  <c r="B10" i="59"/>
  <c r="A10" i="59"/>
  <c r="G9" i="59"/>
  <c r="F9" i="59"/>
  <c r="E9" i="59"/>
  <c r="D9" i="59"/>
  <c r="C9" i="59"/>
  <c r="B9" i="59"/>
  <c r="A9" i="59"/>
  <c r="G8" i="59"/>
  <c r="F8" i="59"/>
  <c r="E8" i="59"/>
  <c r="D8" i="59"/>
  <c r="C8" i="59"/>
  <c r="B8" i="59"/>
  <c r="A8" i="59"/>
  <c r="G7" i="59"/>
  <c r="F7" i="59"/>
  <c r="E7" i="59"/>
  <c r="D7" i="59"/>
  <c r="C7" i="59"/>
  <c r="B7" i="59"/>
  <c r="A7" i="59"/>
  <c r="G6" i="59"/>
  <c r="F6" i="59"/>
  <c r="E6" i="59"/>
  <c r="D6" i="59"/>
  <c r="C6" i="59"/>
  <c r="B6" i="59"/>
  <c r="A6" i="59"/>
  <c r="G46" i="59"/>
  <c r="F46" i="59"/>
  <c r="E46" i="59"/>
  <c r="D46" i="59"/>
  <c r="C46" i="59"/>
  <c r="B46" i="59"/>
  <c r="A46" i="59"/>
  <c r="G45" i="59"/>
  <c r="F45" i="59"/>
  <c r="E45" i="59"/>
  <c r="D45" i="59"/>
  <c r="C45" i="59"/>
  <c r="B45" i="59"/>
  <c r="A45" i="59"/>
  <c r="G44" i="59"/>
  <c r="F44" i="59"/>
  <c r="E44" i="59"/>
  <c r="D44" i="59"/>
  <c r="C44" i="59"/>
  <c r="B44" i="59"/>
  <c r="A44" i="59"/>
  <c r="G43" i="59"/>
  <c r="F43" i="59"/>
  <c r="E43" i="59"/>
  <c r="D43" i="59"/>
  <c r="C43" i="59"/>
  <c r="B43" i="59"/>
  <c r="A43" i="59"/>
  <c r="G42" i="59"/>
  <c r="F42" i="59"/>
  <c r="E42" i="59"/>
  <c r="D42" i="59"/>
  <c r="C42" i="59"/>
  <c r="B42" i="59"/>
  <c r="A42" i="59"/>
  <c r="G41" i="59"/>
  <c r="F41" i="59"/>
  <c r="E41" i="59"/>
  <c r="D41" i="59"/>
  <c r="C41" i="59"/>
  <c r="B41" i="59"/>
  <c r="A41" i="59"/>
  <c r="G40" i="59"/>
  <c r="F40" i="59"/>
  <c r="E40" i="59"/>
  <c r="D40" i="59"/>
  <c r="C40" i="59"/>
  <c r="B40" i="59"/>
  <c r="A40" i="59"/>
  <c r="G39" i="59"/>
  <c r="F39" i="59"/>
  <c r="E39" i="59"/>
  <c r="D39" i="59"/>
  <c r="C39" i="59"/>
  <c r="B39" i="59"/>
  <c r="A39" i="59"/>
  <c r="G38" i="59"/>
  <c r="F38" i="59"/>
  <c r="E38" i="59"/>
  <c r="D38" i="59"/>
  <c r="C38" i="59"/>
  <c r="B38" i="59"/>
  <c r="A38" i="59"/>
  <c r="G37" i="59"/>
  <c r="F37" i="59"/>
  <c r="E37" i="59"/>
  <c r="D37" i="59"/>
  <c r="C37" i="59"/>
  <c r="B37" i="59"/>
  <c r="A37" i="59"/>
  <c r="G36" i="59"/>
  <c r="F36" i="59"/>
  <c r="E36" i="59"/>
  <c r="D36" i="59"/>
  <c r="C36" i="59"/>
  <c r="B36" i="59"/>
  <c r="A36" i="59"/>
  <c r="G35" i="59"/>
  <c r="F35" i="59"/>
  <c r="E35" i="59"/>
  <c r="D35" i="59"/>
  <c r="C35" i="59"/>
  <c r="B35" i="59"/>
  <c r="A35" i="59"/>
  <c r="G34" i="59"/>
  <c r="F34" i="59"/>
  <c r="E34" i="59"/>
  <c r="D34" i="59"/>
  <c r="C34" i="59"/>
  <c r="B34" i="59"/>
  <c r="A34" i="59"/>
  <c r="G33" i="59"/>
  <c r="F33" i="59"/>
  <c r="E33" i="59"/>
  <c r="D33" i="59"/>
  <c r="C33" i="59"/>
  <c r="B33" i="59"/>
  <c r="A33" i="59"/>
  <c r="G32" i="59"/>
  <c r="F32" i="59"/>
  <c r="E32" i="59"/>
  <c r="D32" i="59"/>
  <c r="C32" i="59"/>
  <c r="B32" i="59"/>
  <c r="A32" i="59"/>
  <c r="G31" i="59"/>
  <c r="F31" i="59"/>
  <c r="E31" i="59"/>
  <c r="D31" i="59"/>
  <c r="C31" i="59"/>
  <c r="B31" i="59"/>
  <c r="A31" i="59"/>
  <c r="G30" i="59"/>
  <c r="F30" i="59"/>
  <c r="E30" i="59"/>
  <c r="D30" i="59"/>
  <c r="C30" i="59"/>
  <c r="B30" i="59"/>
  <c r="A30" i="59"/>
  <c r="G29" i="59"/>
  <c r="F29" i="59"/>
  <c r="E29" i="59"/>
  <c r="D29" i="59"/>
  <c r="C29" i="59"/>
  <c r="B29" i="59"/>
  <c r="A29" i="59"/>
  <c r="G28" i="59"/>
  <c r="F28" i="59"/>
  <c r="E28" i="59"/>
  <c r="D28" i="59"/>
  <c r="C28" i="59"/>
  <c r="B28" i="59"/>
  <c r="A28" i="59"/>
  <c r="G27" i="59"/>
  <c r="F27" i="59"/>
  <c r="E27" i="59"/>
  <c r="D27" i="59"/>
  <c r="C27" i="59"/>
  <c r="B27" i="59"/>
  <c r="A27" i="59"/>
  <c r="G26" i="59"/>
  <c r="F26" i="59"/>
  <c r="E26" i="59"/>
  <c r="D26" i="59"/>
  <c r="C26" i="59"/>
  <c r="B26" i="59"/>
  <c r="A26" i="59"/>
  <c r="G25" i="59"/>
  <c r="F25" i="59"/>
  <c r="E25" i="59"/>
  <c r="D25" i="59"/>
  <c r="C25" i="59"/>
  <c r="B25" i="59"/>
  <c r="A25" i="59"/>
  <c r="G24" i="59"/>
  <c r="F24" i="59"/>
  <c r="E24" i="59"/>
  <c r="D24" i="59"/>
  <c r="C24" i="59"/>
  <c r="B24" i="59"/>
  <c r="A24" i="59"/>
  <c r="G23" i="59"/>
  <c r="F23" i="59"/>
  <c r="E23" i="59"/>
  <c r="D23" i="59"/>
  <c r="C23" i="59"/>
  <c r="B23" i="59"/>
  <c r="A23" i="59"/>
  <c r="G22" i="59"/>
  <c r="F22" i="59"/>
  <c r="E22" i="59"/>
  <c r="D22" i="59"/>
  <c r="C22" i="59"/>
  <c r="B22" i="59"/>
  <c r="A22" i="59"/>
  <c r="G21" i="59"/>
  <c r="F21" i="59"/>
  <c r="E21" i="59"/>
  <c r="D21" i="59"/>
  <c r="C21" i="59"/>
  <c r="B21" i="59"/>
  <c r="A21" i="59"/>
  <c r="G20" i="59"/>
  <c r="F20" i="59"/>
  <c r="E20" i="59"/>
  <c r="D20" i="59"/>
  <c r="C20" i="59"/>
  <c r="B20" i="59"/>
  <c r="A20" i="59"/>
  <c r="G19" i="59"/>
  <c r="F19" i="59"/>
  <c r="E19" i="59"/>
  <c r="D19" i="59"/>
  <c r="C19" i="59"/>
  <c r="B19" i="59"/>
  <c r="A19" i="59"/>
  <c r="G18" i="59"/>
  <c r="F18" i="59"/>
  <c r="E18" i="59"/>
  <c r="D18" i="59"/>
  <c r="C18" i="59"/>
  <c r="B18" i="59"/>
  <c r="A18" i="59"/>
  <c r="G17" i="59"/>
  <c r="F17" i="59"/>
  <c r="E17" i="59"/>
  <c r="D17" i="59"/>
  <c r="C17" i="59"/>
  <c r="B17" i="59"/>
  <c r="A17" i="59"/>
  <c r="G16" i="59"/>
  <c r="F16" i="59"/>
  <c r="E16" i="59"/>
  <c r="D16" i="59"/>
  <c r="C16" i="59"/>
  <c r="B16" i="59"/>
  <c r="A16" i="59"/>
  <c r="G15" i="59"/>
  <c r="F15" i="59"/>
  <c r="E15" i="59"/>
  <c r="D15" i="59"/>
  <c r="C15" i="59"/>
  <c r="B15" i="59"/>
  <c r="A15" i="59"/>
  <c r="G14" i="59"/>
  <c r="F14" i="59"/>
  <c r="E14" i="59"/>
  <c r="D14" i="59"/>
  <c r="C14" i="59"/>
  <c r="B14" i="59"/>
  <c r="A14" i="59"/>
  <c r="G50" i="59"/>
  <c r="F50" i="59"/>
  <c r="E50" i="59"/>
  <c r="D50" i="59"/>
  <c r="C50" i="59"/>
  <c r="B50" i="59"/>
  <c r="A50" i="59"/>
  <c r="G49" i="59"/>
  <c r="F49" i="59"/>
  <c r="E49" i="59"/>
  <c r="D49" i="59"/>
  <c r="C49" i="59"/>
  <c r="B49" i="59"/>
  <c r="A49" i="59"/>
  <c r="G48" i="59"/>
  <c r="F48" i="59"/>
  <c r="E48" i="59"/>
  <c r="D48" i="59"/>
  <c r="C48" i="59"/>
  <c r="B48" i="59"/>
  <c r="A48" i="59"/>
  <c r="G47" i="59"/>
  <c r="F47" i="59"/>
  <c r="E47" i="59"/>
  <c r="D47" i="59"/>
  <c r="C47" i="59"/>
  <c r="B47" i="59"/>
  <c r="A47" i="59"/>
  <c r="G86" i="59"/>
  <c r="G85" i="59"/>
  <c r="G84" i="59"/>
  <c r="G83" i="59"/>
  <c r="G82" i="59"/>
  <c r="G81" i="59"/>
  <c r="G80" i="59"/>
  <c r="G79" i="59"/>
  <c r="G78" i="59"/>
  <c r="G77" i="59"/>
  <c r="G76" i="59"/>
  <c r="G75" i="59"/>
  <c r="G74" i="59"/>
  <c r="G73" i="59"/>
  <c r="G72" i="59"/>
  <c r="G71" i="59"/>
  <c r="G70" i="59"/>
  <c r="G69" i="59"/>
  <c r="G68" i="59"/>
  <c r="G67" i="59"/>
  <c r="G66" i="59"/>
  <c r="G65" i="59"/>
  <c r="G64" i="59"/>
  <c r="G63" i="59"/>
  <c r="G62" i="59"/>
  <c r="G61" i="59"/>
  <c r="G60" i="59"/>
  <c r="G59" i="59"/>
  <c r="G58" i="59"/>
  <c r="G57" i="59"/>
  <c r="G56" i="59"/>
  <c r="G55" i="59"/>
  <c r="G54" i="59"/>
  <c r="G53" i="59"/>
  <c r="G52" i="59"/>
  <c r="G51" i="59"/>
  <c r="G5" i="59"/>
  <c r="F5" i="59"/>
  <c r="E5" i="59"/>
  <c r="D5" i="59"/>
  <c r="C5" i="59"/>
  <c r="F86" i="59"/>
  <c r="E86" i="59"/>
  <c r="D86" i="59"/>
  <c r="C86" i="59"/>
  <c r="B86" i="59"/>
  <c r="F85" i="59"/>
  <c r="E85" i="59"/>
  <c r="D85" i="59"/>
  <c r="C85" i="59"/>
  <c r="B85" i="59"/>
  <c r="F84" i="59"/>
  <c r="E84" i="59"/>
  <c r="D84" i="59"/>
  <c r="C84" i="59"/>
  <c r="B84" i="59"/>
  <c r="F83" i="59"/>
  <c r="E83" i="59"/>
  <c r="D83" i="59"/>
  <c r="C83" i="59"/>
  <c r="B83" i="59"/>
  <c r="F82" i="59"/>
  <c r="E82" i="59"/>
  <c r="D82" i="59"/>
  <c r="C82" i="59"/>
  <c r="B82" i="59"/>
  <c r="F81" i="59"/>
  <c r="E81" i="59"/>
  <c r="D81" i="59"/>
  <c r="C81" i="59"/>
  <c r="B81" i="59"/>
  <c r="F80" i="59"/>
  <c r="E80" i="59"/>
  <c r="D80" i="59"/>
  <c r="C80" i="59"/>
  <c r="B80" i="59"/>
  <c r="F79" i="59"/>
  <c r="E79" i="59"/>
  <c r="D79" i="59"/>
  <c r="C79" i="59"/>
  <c r="B79" i="59"/>
  <c r="F78" i="59"/>
  <c r="E78" i="59"/>
  <c r="D78" i="59"/>
  <c r="C78" i="59"/>
  <c r="B78" i="59"/>
  <c r="F77" i="59"/>
  <c r="E77" i="59"/>
  <c r="D77" i="59"/>
  <c r="C77" i="59"/>
  <c r="B77" i="59"/>
  <c r="F76" i="59"/>
  <c r="E76" i="59"/>
  <c r="D76" i="59"/>
  <c r="C76" i="59"/>
  <c r="B76" i="59"/>
  <c r="F75" i="59"/>
  <c r="E75" i="59"/>
  <c r="D75" i="59"/>
  <c r="C75" i="59"/>
  <c r="B75" i="59"/>
  <c r="F74" i="59"/>
  <c r="E74" i="59"/>
  <c r="D74" i="59"/>
  <c r="C74" i="59"/>
  <c r="B74" i="59"/>
  <c r="F73" i="59"/>
  <c r="E73" i="59"/>
  <c r="D73" i="59"/>
  <c r="C73" i="59"/>
  <c r="B73" i="59"/>
  <c r="F72" i="59"/>
  <c r="E72" i="59"/>
  <c r="D72" i="59"/>
  <c r="C72" i="59"/>
  <c r="B72" i="59"/>
  <c r="F71" i="59"/>
  <c r="E71" i="59"/>
  <c r="D71" i="59"/>
  <c r="C71" i="59"/>
  <c r="B71" i="59"/>
  <c r="F70" i="59"/>
  <c r="E70" i="59"/>
  <c r="D70" i="59"/>
  <c r="C70" i="59"/>
  <c r="B70" i="59"/>
  <c r="F69" i="59"/>
  <c r="E69" i="59"/>
  <c r="D69" i="59"/>
  <c r="C69" i="59"/>
  <c r="B69" i="59"/>
  <c r="F68" i="59"/>
  <c r="E68" i="59"/>
  <c r="D68" i="59"/>
  <c r="C68" i="59"/>
  <c r="B68" i="59"/>
  <c r="F67" i="59"/>
  <c r="E67" i="59"/>
  <c r="D67" i="59"/>
  <c r="C67" i="59"/>
  <c r="B67" i="59"/>
  <c r="F66" i="59"/>
  <c r="E66" i="59"/>
  <c r="D66" i="59"/>
  <c r="C66" i="59"/>
  <c r="B66" i="59"/>
  <c r="F65" i="59"/>
  <c r="E65" i="59"/>
  <c r="D65" i="59"/>
  <c r="C65" i="59"/>
  <c r="B65" i="59"/>
  <c r="F64" i="59"/>
  <c r="E64" i="59"/>
  <c r="D64" i="59"/>
  <c r="C64" i="59"/>
  <c r="B64" i="59"/>
  <c r="F63" i="59"/>
  <c r="E63" i="59"/>
  <c r="D63" i="59"/>
  <c r="C63" i="59"/>
  <c r="B63" i="59"/>
  <c r="F62" i="59"/>
  <c r="E62" i="59"/>
  <c r="D62" i="59"/>
  <c r="C62" i="59"/>
  <c r="B62" i="59"/>
  <c r="F61" i="59"/>
  <c r="E61" i="59"/>
  <c r="D61" i="59"/>
  <c r="C61" i="59"/>
  <c r="B61" i="59"/>
  <c r="F60" i="59"/>
  <c r="E60" i="59"/>
  <c r="D60" i="59"/>
  <c r="C60" i="59"/>
  <c r="B60" i="59"/>
  <c r="F59" i="59"/>
  <c r="E59" i="59"/>
  <c r="D59" i="59"/>
  <c r="C59" i="59"/>
  <c r="B59" i="59"/>
  <c r="F58" i="59"/>
  <c r="E58" i="59"/>
  <c r="D58" i="59"/>
  <c r="C58" i="59"/>
  <c r="B58" i="59"/>
  <c r="F57" i="59"/>
  <c r="E57" i="59"/>
  <c r="D57" i="59"/>
  <c r="C57" i="59"/>
  <c r="B57" i="59"/>
  <c r="F56" i="59"/>
  <c r="E56" i="59"/>
  <c r="D56" i="59"/>
  <c r="C56" i="59"/>
  <c r="B56" i="59"/>
  <c r="F55" i="59"/>
  <c r="E55" i="59"/>
  <c r="D55" i="59"/>
  <c r="C55" i="59"/>
  <c r="B55" i="59"/>
  <c r="F54" i="59"/>
  <c r="E54" i="59"/>
  <c r="D54" i="59"/>
  <c r="C54" i="59"/>
  <c r="B54" i="59"/>
  <c r="F53" i="59"/>
  <c r="E53" i="59"/>
  <c r="D53" i="59"/>
  <c r="C53" i="59"/>
  <c r="B53" i="59"/>
  <c r="F52" i="59"/>
  <c r="E52" i="59"/>
  <c r="D52" i="59"/>
  <c r="C52" i="59"/>
  <c r="B52" i="59"/>
  <c r="F51" i="59"/>
  <c r="E51" i="59"/>
  <c r="D51" i="59"/>
  <c r="C51" i="59"/>
  <c r="B51" i="59"/>
  <c r="A81" i="59"/>
  <c r="A82" i="59"/>
  <c r="A83" i="59"/>
  <c r="A84" i="59"/>
  <c r="A85" i="59"/>
  <c r="A86" i="59"/>
  <c r="A52" i="59"/>
  <c r="A53" i="59"/>
  <c r="A54" i="59"/>
  <c r="A55" i="59"/>
  <c r="A56" i="59"/>
  <c r="A57" i="59"/>
  <c r="A58" i="59"/>
  <c r="A59" i="59"/>
  <c r="A60" i="59"/>
  <c r="A61" i="59"/>
  <c r="A62" i="59"/>
  <c r="A63" i="59"/>
  <c r="A64" i="59"/>
  <c r="A65" i="59"/>
  <c r="A66" i="59"/>
  <c r="A67" i="59"/>
  <c r="A68" i="59"/>
  <c r="A69" i="59"/>
  <c r="A70" i="59"/>
  <c r="A71" i="59"/>
  <c r="A72" i="59"/>
  <c r="A73" i="59"/>
  <c r="A74" i="59"/>
  <c r="A75" i="59"/>
  <c r="A76" i="59"/>
  <c r="A77" i="59"/>
  <c r="A78" i="59"/>
  <c r="A79" i="59"/>
  <c r="A80" i="59"/>
  <c r="A51" i="59"/>
  <c r="B52" i="56"/>
  <c r="F60" i="51" l="1"/>
  <c r="E60" i="51"/>
  <c r="C55" i="56"/>
  <c r="D55" i="56" s="1"/>
  <c r="E55" i="56" s="1"/>
  <c r="F55" i="56" s="1"/>
  <c r="G55" i="56" s="1"/>
  <c r="D9" i="56"/>
  <c r="E9" i="56"/>
  <c r="F9" i="56"/>
  <c r="G9" i="56"/>
  <c r="B72" i="35"/>
  <c r="C34" i="56"/>
  <c r="J85" i="59"/>
  <c r="C68" i="35" s="1"/>
  <c r="B53" i="56"/>
  <c r="F88" i="51"/>
  <c r="E88" i="51"/>
  <c r="C88" i="59"/>
  <c r="C89" i="59" s="1"/>
  <c r="D88" i="59"/>
  <c r="D89" i="59" s="1"/>
  <c r="E88" i="59"/>
  <c r="E89" i="59" s="1"/>
  <c r="G88" i="59"/>
  <c r="F88" i="59"/>
  <c r="F89" i="59" s="1"/>
  <c r="C56" i="56" l="1"/>
  <c r="D56" i="56" s="1"/>
  <c r="E56" i="56" s="1"/>
  <c r="F56" i="56" s="1"/>
  <c r="G56" i="56" s="1"/>
  <c r="K70" i="59"/>
  <c r="L70" i="59" s="1"/>
  <c r="M70" i="59" s="1"/>
  <c r="N70" i="59" s="1"/>
  <c r="O70" i="59" s="1"/>
  <c r="P70" i="59" s="1"/>
  <c r="Q70" i="59" s="1"/>
  <c r="K85" i="59"/>
  <c r="K74" i="59"/>
  <c r="L74" i="59" s="1"/>
  <c r="M74" i="59" s="1"/>
  <c r="N74" i="59" s="1"/>
  <c r="O74" i="59" s="1"/>
  <c r="K68" i="59"/>
  <c r="L68" i="59" s="1"/>
  <c r="M68" i="59" s="1"/>
  <c r="N68" i="59" s="1"/>
  <c r="O68" i="59" s="1"/>
  <c r="P68" i="59" s="1"/>
  <c r="B54" i="56"/>
  <c r="B56" i="34"/>
  <c r="C56" i="34" s="1"/>
  <c r="D56" i="34" s="1"/>
  <c r="E56" i="34" s="1"/>
  <c r="F56" i="34" s="1"/>
  <c r="G56" i="34" s="1"/>
  <c r="C16" i="56"/>
  <c r="D16" i="56" s="1"/>
  <c r="L85" i="59" l="1"/>
  <c r="D68" i="35"/>
  <c r="C57" i="56"/>
  <c r="D57" i="56" s="1"/>
  <c r="E57" i="56" s="1"/>
  <c r="F57" i="56" s="1"/>
  <c r="G57" i="56" s="1"/>
  <c r="R70" i="59"/>
  <c r="U70" i="59" s="1"/>
  <c r="B55" i="56"/>
  <c r="H56" i="34"/>
  <c r="I56" i="34" s="1"/>
  <c r="J56" i="34" s="1"/>
  <c r="K56" i="34" s="1"/>
  <c r="L56" i="34" s="1"/>
  <c r="M56" i="34" s="1"/>
  <c r="N56" i="34" s="1"/>
  <c r="O56" i="34" s="1"/>
  <c r="P56" i="34" s="1"/>
  <c r="Q56" i="34" s="1"/>
  <c r="R56" i="34" s="1"/>
  <c r="S56" i="34" s="1"/>
  <c r="E16" i="56"/>
  <c r="T56" i="34"/>
  <c r="U56" i="34" s="1"/>
  <c r="V56" i="34" s="1"/>
  <c r="W56" i="34" s="1"/>
  <c r="X56" i="34" s="1"/>
  <c r="Y56" i="34" s="1"/>
  <c r="Z56" i="34" s="1"/>
  <c r="AA56" i="34" s="1"/>
  <c r="AB56" i="34" s="1"/>
  <c r="AC56" i="34" s="1"/>
  <c r="AD56" i="34" s="1"/>
  <c r="AE56" i="34" s="1"/>
  <c r="F8" i="51"/>
  <c r="E8" i="51"/>
  <c r="M85" i="59" l="1"/>
  <c r="E68" i="35"/>
  <c r="F13" i="56"/>
  <c r="G10" i="56"/>
  <c r="G14" i="56" s="1"/>
  <c r="B56" i="56"/>
  <c r="F16" i="56"/>
  <c r="AF56" i="34"/>
  <c r="AG56" i="34" s="1"/>
  <c r="AH56" i="34" s="1"/>
  <c r="AI56" i="34" s="1"/>
  <c r="AJ56" i="34" s="1"/>
  <c r="AK56" i="34" s="1"/>
  <c r="AL56" i="34" s="1"/>
  <c r="AM56" i="34" s="1"/>
  <c r="AN56" i="34" s="1"/>
  <c r="AO56" i="34" s="1"/>
  <c r="AP56" i="34" s="1"/>
  <c r="AQ56" i="34" s="1"/>
  <c r="N85" i="59" l="1"/>
  <c r="F68" i="35"/>
  <c r="B57" i="56"/>
  <c r="G16" i="56"/>
  <c r="AR56" i="34"/>
  <c r="AS56" i="34" s="1"/>
  <c r="AT56" i="34" s="1"/>
  <c r="AU56" i="34" s="1"/>
  <c r="AV56" i="34" s="1"/>
  <c r="AW56" i="34" s="1"/>
  <c r="AX56" i="34" s="1"/>
  <c r="AY56" i="34" s="1"/>
  <c r="AZ56" i="34" s="1"/>
  <c r="BA56" i="34" s="1"/>
  <c r="BB56" i="34" s="1"/>
  <c r="BC56" i="34" s="1"/>
  <c r="O85" i="59" l="1"/>
  <c r="G68" i="35"/>
  <c r="B22" i="35"/>
  <c r="C21" i="35" s="1"/>
  <c r="D21" i="35" s="1"/>
  <c r="D102" i="34" s="1"/>
  <c r="H16" i="56"/>
  <c r="BD56" i="34"/>
  <c r="BE56" i="34" s="1"/>
  <c r="BF56" i="34" s="1"/>
  <c r="BG56" i="34" s="1"/>
  <c r="BH56" i="34" s="1"/>
  <c r="BI56" i="34" s="1"/>
  <c r="C17" i="56"/>
  <c r="D17" i="56" s="1"/>
  <c r="E17" i="56" s="1"/>
  <c r="F17" i="56" s="1"/>
  <c r="G17" i="56" s="1"/>
  <c r="H17" i="56" s="1"/>
  <c r="P85" i="59" l="1"/>
  <c r="H68" i="35"/>
  <c r="Q85" i="59" l="1"/>
  <c r="I68" i="35"/>
  <c r="B55" i="34"/>
  <c r="D7" i="56"/>
  <c r="E7" i="56" s="1"/>
  <c r="F7" i="56" s="1"/>
  <c r="G7" i="56" s="1"/>
  <c r="H7" i="56" s="1"/>
  <c r="B50" i="56"/>
  <c r="J68" i="35" l="1"/>
  <c r="R85" i="59"/>
  <c r="H55" i="34"/>
  <c r="T55" i="34"/>
  <c r="K68" i="35" l="1"/>
  <c r="S85" i="59"/>
  <c r="AF55" i="34"/>
  <c r="T85" i="59" l="1"/>
  <c r="L68" i="35"/>
  <c r="AR55" i="34"/>
  <c r="U85" i="59" l="1"/>
  <c r="M68" i="35"/>
  <c r="BD55" i="34"/>
  <c r="N68" i="35" l="1"/>
  <c r="H85" i="59"/>
  <c r="G40" i="56"/>
  <c r="F40" i="56"/>
  <c r="E40" i="56"/>
  <c r="D40" i="56"/>
  <c r="C40" i="56"/>
  <c r="H27" i="97" l="1"/>
  <c r="G27" i="97"/>
  <c r="F27" i="97"/>
  <c r="E27" i="97"/>
  <c r="D27" i="97"/>
  <c r="H58" i="51" l="1"/>
  <c r="B59" i="35" s="1"/>
  <c r="H59" i="51"/>
  <c r="F20" i="51"/>
  <c r="E20" i="51"/>
  <c r="C9" i="28"/>
  <c r="D9" i="28" s="1"/>
  <c r="E9" i="28" s="1"/>
  <c r="F9" i="28" s="1"/>
  <c r="G9" i="28" s="1"/>
  <c r="C8" i="28"/>
  <c r="D8" i="28" s="1"/>
  <c r="E8" i="28" s="1"/>
  <c r="F8" i="28" s="1"/>
  <c r="G8" i="28" s="1"/>
  <c r="C7" i="28"/>
  <c r="D7" i="28" s="1"/>
  <c r="E7" i="28" s="1"/>
  <c r="F7" i="28" s="1"/>
  <c r="G7" i="28" s="1"/>
  <c r="C6" i="28"/>
  <c r="D6" i="28" s="1"/>
  <c r="E6" i="28" s="1"/>
  <c r="F6" i="28" s="1"/>
  <c r="G6" i="28" s="1"/>
  <c r="C5" i="28"/>
  <c r="D5" i="28" s="1"/>
  <c r="E5" i="28" s="1"/>
  <c r="F5" i="28" s="1"/>
  <c r="G5" i="28" s="1"/>
  <c r="C4" i="28"/>
  <c r="D4" i="28" s="1"/>
  <c r="E4" i="28" s="1"/>
  <c r="F4" i="28" s="1"/>
  <c r="G4" i="28" s="1"/>
  <c r="C3" i="28"/>
  <c r="D3" i="28" s="1"/>
  <c r="E3" i="28" s="1"/>
  <c r="F3" i="28" s="1"/>
  <c r="G3" i="28" s="1"/>
  <c r="B60" i="35" l="1"/>
  <c r="N60" i="35" s="1"/>
  <c r="I59" i="51" s="1"/>
  <c r="H9" i="28"/>
  <c r="I9" i="28" s="1"/>
  <c r="J9" i="28" s="1"/>
  <c r="K9" i="28" s="1"/>
  <c r="L9" i="28" s="1"/>
  <c r="M9" i="28" s="1"/>
  <c r="H8" i="28"/>
  <c r="I8" i="28" s="1"/>
  <c r="J8" i="28" s="1"/>
  <c r="K8" i="28" s="1"/>
  <c r="L8" i="28" s="1"/>
  <c r="M8" i="28" s="1"/>
  <c r="H7" i="28"/>
  <c r="I7" i="28" s="1"/>
  <c r="J7" i="28" s="1"/>
  <c r="K7" i="28" s="1"/>
  <c r="L7" i="28" s="1"/>
  <c r="M7" i="28" s="1"/>
  <c r="H6" i="28"/>
  <c r="I6" i="28" s="1"/>
  <c r="J6" i="28" s="1"/>
  <c r="K6" i="28" s="1"/>
  <c r="L6" i="28" s="1"/>
  <c r="M6" i="28" s="1"/>
  <c r="H5" i="28"/>
  <c r="I5" i="28" s="1"/>
  <c r="J5" i="28" s="1"/>
  <c r="K5" i="28" s="1"/>
  <c r="L5" i="28" s="1"/>
  <c r="M5" i="28" s="1"/>
  <c r="H4" i="28"/>
  <c r="I4" i="28" s="1"/>
  <c r="J4" i="28" s="1"/>
  <c r="K4" i="28" s="1"/>
  <c r="L4" i="28" s="1"/>
  <c r="M4" i="28" s="1"/>
  <c r="H3" i="28"/>
  <c r="I3" i="28" s="1"/>
  <c r="J3" i="28" s="1"/>
  <c r="K3" i="28" s="1"/>
  <c r="L3" i="28" s="1"/>
  <c r="M3" i="28" s="1"/>
  <c r="BJ38" i="35" l="1"/>
  <c r="BI38" i="35"/>
  <c r="BH38" i="35"/>
  <c r="BG38" i="35"/>
  <c r="BF38" i="35"/>
  <c r="BE38" i="35"/>
  <c r="BD38" i="35"/>
  <c r="BC38" i="35"/>
  <c r="BB38" i="35"/>
  <c r="BA38" i="35"/>
  <c r="AZ38" i="35"/>
  <c r="AY38" i="35"/>
  <c r="AX38" i="35"/>
  <c r="AW38" i="35"/>
  <c r="AV38" i="35"/>
  <c r="AU38" i="35"/>
  <c r="AT38" i="35"/>
  <c r="AS38" i="35"/>
  <c r="AR38" i="35"/>
  <c r="AQ38" i="35"/>
  <c r="AP38" i="35"/>
  <c r="AO38" i="35"/>
  <c r="AN38" i="35"/>
  <c r="AM38" i="35"/>
  <c r="L38" i="51" s="1"/>
  <c r="AL38" i="35"/>
  <c r="AK38" i="35"/>
  <c r="AJ38" i="35"/>
  <c r="AI38" i="35"/>
  <c r="AH38" i="35"/>
  <c r="AG38" i="35"/>
  <c r="AF38" i="35"/>
  <c r="AE38" i="35"/>
  <c r="AD38" i="35"/>
  <c r="AC38" i="35"/>
  <c r="AB38" i="35"/>
  <c r="AA38" i="35"/>
  <c r="K38" i="51" s="1"/>
  <c r="Z38" i="35"/>
  <c r="Y38" i="35"/>
  <c r="X38" i="35"/>
  <c r="W38" i="35"/>
  <c r="V38" i="35"/>
  <c r="U38" i="35"/>
  <c r="T38" i="35"/>
  <c r="S38" i="35"/>
  <c r="R38" i="35"/>
  <c r="Q38" i="35"/>
  <c r="P38" i="35"/>
  <c r="O38" i="35"/>
  <c r="J38" i="51" s="1"/>
  <c r="N38" i="35"/>
  <c r="M38" i="35"/>
  <c r="L38" i="35"/>
  <c r="K38" i="35"/>
  <c r="J38" i="35"/>
  <c r="I38" i="35"/>
  <c r="H38" i="35"/>
  <c r="G38" i="35"/>
  <c r="F38" i="35"/>
  <c r="E38" i="35"/>
  <c r="D38" i="35"/>
  <c r="C38" i="35"/>
  <c r="H57" i="51"/>
  <c r="F4" i="51"/>
  <c r="E4" i="51"/>
  <c r="F3" i="51"/>
  <c r="E3" i="51"/>
  <c r="M14" i="28"/>
  <c r="L14" i="28"/>
  <c r="K14" i="28"/>
  <c r="J14" i="28"/>
  <c r="I14" i="28"/>
  <c r="H14" i="28"/>
  <c r="G14" i="28"/>
  <c r="F14" i="28"/>
  <c r="E14" i="28"/>
  <c r="D14" i="28"/>
  <c r="C14" i="28"/>
  <c r="M38" i="51" l="1"/>
  <c r="I38" i="51"/>
  <c r="B58" i="35"/>
  <c r="H60" i="51"/>
  <c r="B61" i="35" s="1"/>
  <c r="C61" i="35" s="1"/>
  <c r="F2" i="51"/>
  <c r="E2" i="51"/>
  <c r="C114" i="34" l="1"/>
  <c r="D114" i="34" s="1"/>
  <c r="E114" i="34" s="1"/>
  <c r="F114" i="34" s="1"/>
  <c r="G114" i="34" s="1"/>
  <c r="H114" i="34" s="1"/>
  <c r="I114" i="34" s="1"/>
  <c r="J114" i="34" s="1"/>
  <c r="K114" i="34" s="1"/>
  <c r="L114" i="34" s="1"/>
  <c r="M114" i="34" s="1"/>
  <c r="N114" i="34" s="1"/>
  <c r="O114" i="34" s="1"/>
  <c r="P114" i="34" s="1"/>
  <c r="Q114" i="34" s="1"/>
  <c r="R114" i="34" s="1"/>
  <c r="S114" i="34" s="1"/>
  <c r="T114" i="34" s="1"/>
  <c r="U114" i="34" s="1"/>
  <c r="V114" i="34" s="1"/>
  <c r="W114" i="34" s="1"/>
  <c r="X114" i="34" s="1"/>
  <c r="Y114" i="34" s="1"/>
  <c r="M41" i="34" l="1"/>
  <c r="C37" i="35" l="1"/>
  <c r="D6" i="56" l="1"/>
  <c r="E6" i="56" s="1"/>
  <c r="F6" i="56" s="1"/>
  <c r="G6" i="56" s="1"/>
  <c r="H6" i="56" s="1"/>
  <c r="B51" i="34" l="1"/>
  <c r="C51" i="34" s="1"/>
  <c r="D51" i="34" s="1"/>
  <c r="E51" i="34" s="1"/>
  <c r="F51" i="34" s="1"/>
  <c r="G51" i="34" s="1"/>
  <c r="H51" i="34" s="1"/>
  <c r="I51" i="34" s="1"/>
  <c r="J51" i="34" s="1"/>
  <c r="K51" i="34" s="1"/>
  <c r="L51" i="34" s="1"/>
  <c r="M51" i="34" s="1"/>
  <c r="B52" i="34"/>
  <c r="M21" i="28"/>
  <c r="L21" i="28"/>
  <c r="K21" i="28"/>
  <c r="J21" i="28"/>
  <c r="I21" i="28"/>
  <c r="H21" i="28"/>
  <c r="G21" i="28"/>
  <c r="F21" i="28"/>
  <c r="E21" i="28"/>
  <c r="D21" i="28"/>
  <c r="C21" i="28"/>
  <c r="B21" i="28"/>
  <c r="M20" i="28"/>
  <c r="L20" i="28"/>
  <c r="K20" i="28"/>
  <c r="J20" i="28"/>
  <c r="I20" i="28"/>
  <c r="H20" i="28"/>
  <c r="G20" i="28"/>
  <c r="F20" i="28"/>
  <c r="E20" i="28"/>
  <c r="D20" i="28"/>
  <c r="C20" i="28"/>
  <c r="B20" i="28"/>
  <c r="M19" i="28"/>
  <c r="L19" i="28"/>
  <c r="K19" i="28"/>
  <c r="J19" i="28"/>
  <c r="I19" i="28"/>
  <c r="H19" i="28"/>
  <c r="G19" i="28"/>
  <c r="F19" i="28"/>
  <c r="E19" i="28"/>
  <c r="D19" i="28"/>
  <c r="C19" i="28"/>
  <c r="B19" i="28"/>
  <c r="M18" i="28"/>
  <c r="L18" i="28"/>
  <c r="K18" i="28"/>
  <c r="J18" i="28"/>
  <c r="I18" i="28"/>
  <c r="H18" i="28"/>
  <c r="G18" i="28"/>
  <c r="F18" i="28"/>
  <c r="E18" i="28"/>
  <c r="D18" i="28"/>
  <c r="C18" i="28"/>
  <c r="B18" i="28"/>
  <c r="M17" i="28"/>
  <c r="L17" i="28"/>
  <c r="K17" i="28"/>
  <c r="J17" i="28"/>
  <c r="I17" i="28"/>
  <c r="H17" i="28"/>
  <c r="G17" i="28"/>
  <c r="F17" i="28"/>
  <c r="E17" i="28"/>
  <c r="D17" i="28"/>
  <c r="C17" i="28"/>
  <c r="B17" i="28"/>
  <c r="M16" i="28"/>
  <c r="L16" i="28"/>
  <c r="K16" i="28"/>
  <c r="J16" i="28"/>
  <c r="I16" i="28"/>
  <c r="H16" i="28"/>
  <c r="G16" i="28"/>
  <c r="F16" i="28"/>
  <c r="E16" i="28"/>
  <c r="D16" i="28"/>
  <c r="C16" i="28"/>
  <c r="B16" i="28"/>
  <c r="M15" i="28"/>
  <c r="L15" i="28"/>
  <c r="K15" i="28"/>
  <c r="J15" i="28"/>
  <c r="I15" i="28"/>
  <c r="H15" i="28"/>
  <c r="G15" i="28"/>
  <c r="F15" i="28"/>
  <c r="E15" i="28"/>
  <c r="D15" i="28"/>
  <c r="C15" i="28"/>
  <c r="B15" i="28"/>
  <c r="B14" i="28"/>
  <c r="F15" i="51"/>
  <c r="E15" i="51"/>
  <c r="F16" i="51"/>
  <c r="E16" i="51"/>
  <c r="B84" i="34"/>
  <c r="B85" i="34" s="1"/>
  <c r="F14" i="51"/>
  <c r="E14" i="51"/>
  <c r="F13" i="51"/>
  <c r="E13" i="51"/>
  <c r="F12" i="51"/>
  <c r="E12" i="51"/>
  <c r="F11" i="51"/>
  <c r="E11" i="51"/>
  <c r="F7" i="51"/>
  <c r="E7" i="51"/>
  <c r="F6" i="51"/>
  <c r="E6" i="51"/>
  <c r="F22" i="51"/>
  <c r="E22" i="51"/>
  <c r="F19" i="51"/>
  <c r="E19" i="51"/>
  <c r="E93" i="51" l="1"/>
  <c r="F93" i="51"/>
  <c r="G90" i="51" s="1"/>
  <c r="G83" i="51"/>
  <c r="G84" i="51"/>
  <c r="I6" i="59"/>
  <c r="I21" i="59"/>
  <c r="J21" i="59" s="1"/>
  <c r="K21" i="59" s="1"/>
  <c r="L21" i="59" s="1"/>
  <c r="M21" i="59" s="1"/>
  <c r="N21" i="59" s="1"/>
  <c r="O21" i="59" s="1"/>
  <c r="P21" i="59" s="1"/>
  <c r="Q21" i="59" s="1"/>
  <c r="R21" i="59" s="1"/>
  <c r="S21" i="59" s="1"/>
  <c r="T21" i="59" s="1"/>
  <c r="U21" i="59" s="1"/>
  <c r="H21" i="59" s="1"/>
  <c r="I32" i="59"/>
  <c r="J32" i="59" s="1"/>
  <c r="K32" i="59" s="1"/>
  <c r="L32" i="59" s="1"/>
  <c r="M32" i="59" s="1"/>
  <c r="N32" i="59" s="1"/>
  <c r="O32" i="59" s="1"/>
  <c r="P32" i="59" s="1"/>
  <c r="Q32" i="59" s="1"/>
  <c r="R32" i="59" s="1"/>
  <c r="S32" i="59" s="1"/>
  <c r="T32" i="59" s="1"/>
  <c r="U32" i="59" s="1"/>
  <c r="H32" i="59" s="1"/>
  <c r="I36" i="59"/>
  <c r="J36" i="59" s="1"/>
  <c r="K36" i="59" s="1"/>
  <c r="L36" i="59" s="1"/>
  <c r="M36" i="59" s="1"/>
  <c r="N36" i="59" s="1"/>
  <c r="O36" i="59" s="1"/>
  <c r="P36" i="59" s="1"/>
  <c r="Q36" i="59" s="1"/>
  <c r="R36" i="59" s="1"/>
  <c r="S36" i="59" s="1"/>
  <c r="T36" i="59" s="1"/>
  <c r="U36" i="59" s="1"/>
  <c r="H36" i="59" s="1"/>
  <c r="I8" i="59"/>
  <c r="J8" i="59" s="1"/>
  <c r="K8" i="59" s="1"/>
  <c r="L8" i="59" s="1"/>
  <c r="M8" i="59" s="1"/>
  <c r="N8" i="59" s="1"/>
  <c r="O8" i="59" s="1"/>
  <c r="P8" i="59" s="1"/>
  <c r="Q8" i="59" s="1"/>
  <c r="R8" i="59" s="1"/>
  <c r="S8" i="59" s="1"/>
  <c r="T8" i="59" s="1"/>
  <c r="U8" i="59" s="1"/>
  <c r="H8" i="59" s="1"/>
  <c r="I24" i="59"/>
  <c r="J24" i="59" s="1"/>
  <c r="K24" i="59" s="1"/>
  <c r="L24" i="59" s="1"/>
  <c r="M24" i="59" s="1"/>
  <c r="N24" i="59" s="1"/>
  <c r="O24" i="59" s="1"/>
  <c r="P24" i="59" s="1"/>
  <c r="Q24" i="59" s="1"/>
  <c r="R24" i="59" s="1"/>
  <c r="S24" i="59" s="1"/>
  <c r="T24" i="59" s="1"/>
  <c r="U24" i="59" s="1"/>
  <c r="H24" i="59" s="1"/>
  <c r="I33" i="59"/>
  <c r="J33" i="59" s="1"/>
  <c r="K33" i="59" s="1"/>
  <c r="L33" i="59" s="1"/>
  <c r="M33" i="59" s="1"/>
  <c r="N33" i="59" s="1"/>
  <c r="O33" i="59" s="1"/>
  <c r="P33" i="59" s="1"/>
  <c r="Q33" i="59" s="1"/>
  <c r="R33" i="59" s="1"/>
  <c r="S33" i="59" s="1"/>
  <c r="T33" i="59" s="1"/>
  <c r="U33" i="59" s="1"/>
  <c r="H33" i="59" s="1"/>
  <c r="I27" i="59"/>
  <c r="J27" i="59" s="1"/>
  <c r="K27" i="59" s="1"/>
  <c r="L27" i="59" s="1"/>
  <c r="M27" i="59" s="1"/>
  <c r="N27" i="59" s="1"/>
  <c r="O27" i="59" s="1"/>
  <c r="P27" i="59" s="1"/>
  <c r="Q27" i="59" s="1"/>
  <c r="R27" i="59" s="1"/>
  <c r="S27" i="59" s="1"/>
  <c r="T27" i="59" s="1"/>
  <c r="U27" i="59" s="1"/>
  <c r="H27" i="59" s="1"/>
  <c r="I13" i="59"/>
  <c r="J13" i="59" s="1"/>
  <c r="K13" i="59" s="1"/>
  <c r="L13" i="59" s="1"/>
  <c r="M13" i="59" s="1"/>
  <c r="N13" i="59" s="1"/>
  <c r="O13" i="59" s="1"/>
  <c r="P13" i="59" s="1"/>
  <c r="Q13" i="59" s="1"/>
  <c r="R13" i="59" s="1"/>
  <c r="S13" i="59" s="1"/>
  <c r="T13" i="59" s="1"/>
  <c r="U13" i="59" s="1"/>
  <c r="H13" i="59" s="1"/>
  <c r="I26" i="59"/>
  <c r="J26" i="59" s="1"/>
  <c r="K26" i="59" s="1"/>
  <c r="L26" i="59" s="1"/>
  <c r="M26" i="59" s="1"/>
  <c r="N26" i="59" s="1"/>
  <c r="O26" i="59" s="1"/>
  <c r="P26" i="59" s="1"/>
  <c r="Q26" i="59" s="1"/>
  <c r="R26" i="59" s="1"/>
  <c r="S26" i="59" s="1"/>
  <c r="T26" i="59" s="1"/>
  <c r="U26" i="59" s="1"/>
  <c r="H26" i="59" s="1"/>
  <c r="I35" i="59"/>
  <c r="J35" i="59" s="1"/>
  <c r="K35" i="59" s="1"/>
  <c r="L35" i="59" s="1"/>
  <c r="M35" i="59" s="1"/>
  <c r="N35" i="59" s="1"/>
  <c r="O35" i="59" s="1"/>
  <c r="P35" i="59" s="1"/>
  <c r="Q35" i="59" s="1"/>
  <c r="R35" i="59" s="1"/>
  <c r="S35" i="59" s="1"/>
  <c r="T35" i="59" s="1"/>
  <c r="U35" i="59" s="1"/>
  <c r="H35" i="59" s="1"/>
  <c r="I14" i="59"/>
  <c r="J14" i="59" s="1"/>
  <c r="K14" i="59" s="1"/>
  <c r="L14" i="59" s="1"/>
  <c r="M14" i="59" s="1"/>
  <c r="N14" i="59" s="1"/>
  <c r="O14" i="59" s="1"/>
  <c r="P14" i="59" s="1"/>
  <c r="Q14" i="59" s="1"/>
  <c r="R14" i="59" s="1"/>
  <c r="S14" i="59" s="1"/>
  <c r="T14" i="59" s="1"/>
  <c r="U14" i="59" s="1"/>
  <c r="H14" i="59" s="1"/>
  <c r="I15" i="59"/>
  <c r="J15" i="59" s="1"/>
  <c r="K15" i="59" s="1"/>
  <c r="L15" i="59" s="1"/>
  <c r="M15" i="59" s="1"/>
  <c r="N15" i="59" s="1"/>
  <c r="O15" i="59" s="1"/>
  <c r="P15" i="59" s="1"/>
  <c r="Q15" i="59" s="1"/>
  <c r="R15" i="59" s="1"/>
  <c r="S15" i="59" s="1"/>
  <c r="T15" i="59" s="1"/>
  <c r="U15" i="59" s="1"/>
  <c r="H15" i="59" s="1"/>
  <c r="I28" i="59"/>
  <c r="J28" i="59" s="1"/>
  <c r="K28" i="59" s="1"/>
  <c r="L28" i="59" s="1"/>
  <c r="M28" i="59" s="1"/>
  <c r="N28" i="59" s="1"/>
  <c r="O28" i="59" s="1"/>
  <c r="P28" i="59" s="1"/>
  <c r="Q28" i="59" s="1"/>
  <c r="R28" i="59" s="1"/>
  <c r="S28" i="59" s="1"/>
  <c r="T28" i="59" s="1"/>
  <c r="U28" i="59" s="1"/>
  <c r="H28" i="59" s="1"/>
  <c r="I38" i="59"/>
  <c r="J38" i="59" s="1"/>
  <c r="K38" i="59" s="1"/>
  <c r="L38" i="59" s="1"/>
  <c r="M38" i="59" s="1"/>
  <c r="N38" i="59" s="1"/>
  <c r="O38" i="59" s="1"/>
  <c r="P38" i="59" s="1"/>
  <c r="Q38" i="59" s="1"/>
  <c r="R38" i="59" s="1"/>
  <c r="S38" i="59" s="1"/>
  <c r="T38" i="59" s="1"/>
  <c r="U38" i="59" s="1"/>
  <c r="H38" i="59" s="1"/>
  <c r="I31" i="59"/>
  <c r="J31" i="59" s="1"/>
  <c r="K31" i="59" s="1"/>
  <c r="L31" i="59" s="1"/>
  <c r="M31" i="59" s="1"/>
  <c r="N31" i="59" s="1"/>
  <c r="O31" i="59" s="1"/>
  <c r="P31" i="59" s="1"/>
  <c r="Q31" i="59" s="1"/>
  <c r="R31" i="59" s="1"/>
  <c r="S31" i="59" s="1"/>
  <c r="T31" i="59" s="1"/>
  <c r="U31" i="59" s="1"/>
  <c r="H31" i="59" s="1"/>
  <c r="I16" i="59"/>
  <c r="J16" i="59" s="1"/>
  <c r="K16" i="59" s="1"/>
  <c r="L16" i="59" s="1"/>
  <c r="M16" i="59" s="1"/>
  <c r="N16" i="59" s="1"/>
  <c r="O16" i="59" s="1"/>
  <c r="P16" i="59" s="1"/>
  <c r="Q16" i="59" s="1"/>
  <c r="R16" i="59" s="1"/>
  <c r="S16" i="59" s="1"/>
  <c r="T16" i="59" s="1"/>
  <c r="U16" i="59" s="1"/>
  <c r="H16" i="59" s="1"/>
  <c r="I29" i="59"/>
  <c r="J29" i="59" s="1"/>
  <c r="K29" i="59" s="1"/>
  <c r="L29" i="59" s="1"/>
  <c r="M29" i="59" s="1"/>
  <c r="N29" i="59" s="1"/>
  <c r="O29" i="59" s="1"/>
  <c r="P29" i="59" s="1"/>
  <c r="Q29" i="59" s="1"/>
  <c r="R29" i="59" s="1"/>
  <c r="S29" i="59" s="1"/>
  <c r="T29" i="59" s="1"/>
  <c r="U29" i="59" s="1"/>
  <c r="H29" i="59" s="1"/>
  <c r="I19" i="59"/>
  <c r="J19" i="59" s="1"/>
  <c r="K19" i="59" s="1"/>
  <c r="L19" i="59" s="1"/>
  <c r="M19" i="59" s="1"/>
  <c r="N19" i="59" s="1"/>
  <c r="O19" i="59" s="1"/>
  <c r="P19" i="59" s="1"/>
  <c r="Q19" i="59" s="1"/>
  <c r="R19" i="59" s="1"/>
  <c r="S19" i="59" s="1"/>
  <c r="T19" i="59" s="1"/>
  <c r="U19" i="59" s="1"/>
  <c r="H19" i="59" s="1"/>
  <c r="I17" i="59"/>
  <c r="J17" i="59" s="1"/>
  <c r="K17" i="59" s="1"/>
  <c r="L17" i="59" s="1"/>
  <c r="M17" i="59" s="1"/>
  <c r="N17" i="59" s="1"/>
  <c r="O17" i="59" s="1"/>
  <c r="P17" i="59" s="1"/>
  <c r="Q17" i="59" s="1"/>
  <c r="R17" i="59" s="1"/>
  <c r="S17" i="59" s="1"/>
  <c r="T17" i="59" s="1"/>
  <c r="U17" i="59" s="1"/>
  <c r="H17" i="59" s="1"/>
  <c r="I30" i="59"/>
  <c r="J30" i="59" s="1"/>
  <c r="K30" i="59" s="1"/>
  <c r="L30" i="59" s="1"/>
  <c r="M30" i="59" s="1"/>
  <c r="N30" i="59" s="1"/>
  <c r="O30" i="59" s="1"/>
  <c r="P30" i="59" s="1"/>
  <c r="Q30" i="59" s="1"/>
  <c r="R30" i="59" s="1"/>
  <c r="S30" i="59" s="1"/>
  <c r="T30" i="59" s="1"/>
  <c r="U30" i="59" s="1"/>
  <c r="H30" i="59" s="1"/>
  <c r="I83" i="59"/>
  <c r="J83" i="59" s="1"/>
  <c r="V83" i="59" s="1"/>
  <c r="I75" i="59"/>
  <c r="J75" i="59" s="1"/>
  <c r="V75" i="59" s="1"/>
  <c r="I67" i="59"/>
  <c r="J67" i="59" s="1"/>
  <c r="V67" i="59" s="1"/>
  <c r="I59" i="59"/>
  <c r="J59" i="59" s="1"/>
  <c r="I51" i="59"/>
  <c r="J51" i="59" s="1"/>
  <c r="I43" i="59"/>
  <c r="J43" i="59" s="1"/>
  <c r="K43" i="59" s="1"/>
  <c r="L43" i="59" s="1"/>
  <c r="M43" i="59" s="1"/>
  <c r="N43" i="59" s="1"/>
  <c r="O43" i="59" s="1"/>
  <c r="P43" i="59" s="1"/>
  <c r="Q43" i="59" s="1"/>
  <c r="R43" i="59" s="1"/>
  <c r="S43" i="59" s="1"/>
  <c r="T43" i="59" s="1"/>
  <c r="U43" i="59" s="1"/>
  <c r="H43" i="59" s="1"/>
  <c r="I23" i="59"/>
  <c r="J23" i="59" s="1"/>
  <c r="K23" i="59" s="1"/>
  <c r="L23" i="59" s="1"/>
  <c r="M23" i="59" s="1"/>
  <c r="N23" i="59" s="1"/>
  <c r="O23" i="59" s="1"/>
  <c r="P23" i="59" s="1"/>
  <c r="Q23" i="59" s="1"/>
  <c r="R23" i="59" s="1"/>
  <c r="S23" i="59" s="1"/>
  <c r="T23" i="59" s="1"/>
  <c r="U23" i="59" s="1"/>
  <c r="H23" i="59" s="1"/>
  <c r="I7" i="59"/>
  <c r="J7" i="59" s="1"/>
  <c r="K7" i="59" s="1"/>
  <c r="L7" i="59" s="1"/>
  <c r="M7" i="59" s="1"/>
  <c r="N7" i="59" s="1"/>
  <c r="O7" i="59" s="1"/>
  <c r="P7" i="59" s="1"/>
  <c r="Q7" i="59" s="1"/>
  <c r="R7" i="59" s="1"/>
  <c r="S7" i="59" s="1"/>
  <c r="T7" i="59" s="1"/>
  <c r="U7" i="59" s="1"/>
  <c r="H7" i="59" s="1"/>
  <c r="I82" i="59"/>
  <c r="J82" i="59" s="1"/>
  <c r="V82" i="59" s="1"/>
  <c r="I74" i="59"/>
  <c r="P74" i="59" s="1"/>
  <c r="AB74" i="59" s="1"/>
  <c r="I66" i="59"/>
  <c r="J66" i="59" s="1"/>
  <c r="V66" i="59" s="1"/>
  <c r="I58" i="59"/>
  <c r="J58" i="59" s="1"/>
  <c r="I50" i="59"/>
  <c r="J50" i="59" s="1"/>
  <c r="K50" i="59" s="1"/>
  <c r="L50" i="59" s="1"/>
  <c r="M50" i="59" s="1"/>
  <c r="N50" i="59" s="1"/>
  <c r="O50" i="59" s="1"/>
  <c r="P50" i="59" s="1"/>
  <c r="Q50" i="59" s="1"/>
  <c r="R50" i="59" s="1"/>
  <c r="S50" i="59" s="1"/>
  <c r="T50" i="59" s="1"/>
  <c r="U50" i="59" s="1"/>
  <c r="H50" i="59" s="1"/>
  <c r="I42" i="59"/>
  <c r="J42" i="59" s="1"/>
  <c r="K42" i="59" s="1"/>
  <c r="L42" i="59" s="1"/>
  <c r="M42" i="59" s="1"/>
  <c r="N42" i="59" s="1"/>
  <c r="O42" i="59" s="1"/>
  <c r="P42" i="59" s="1"/>
  <c r="Q42" i="59" s="1"/>
  <c r="R42" i="59" s="1"/>
  <c r="S42" i="59" s="1"/>
  <c r="T42" i="59" s="1"/>
  <c r="U42" i="59" s="1"/>
  <c r="H42" i="59" s="1"/>
  <c r="I22" i="59"/>
  <c r="J22" i="59" s="1"/>
  <c r="K22" i="59" s="1"/>
  <c r="L22" i="59" s="1"/>
  <c r="M22" i="59" s="1"/>
  <c r="N22" i="59" s="1"/>
  <c r="O22" i="59" s="1"/>
  <c r="P22" i="59" s="1"/>
  <c r="Q22" i="59" s="1"/>
  <c r="R22" i="59" s="1"/>
  <c r="S22" i="59" s="1"/>
  <c r="T22" i="59" s="1"/>
  <c r="U22" i="59" s="1"/>
  <c r="H22" i="59" s="1"/>
  <c r="I81" i="59"/>
  <c r="J81" i="59" s="1"/>
  <c r="I73" i="59"/>
  <c r="J73" i="59" s="1"/>
  <c r="V73" i="59" s="1"/>
  <c r="I65" i="59"/>
  <c r="J65" i="59" s="1"/>
  <c r="V65" i="59" s="1"/>
  <c r="I57" i="59"/>
  <c r="J57" i="59" s="1"/>
  <c r="V57" i="59" s="1"/>
  <c r="I49" i="59"/>
  <c r="J49" i="59" s="1"/>
  <c r="K49" i="59" s="1"/>
  <c r="L49" i="59" s="1"/>
  <c r="M49" i="59" s="1"/>
  <c r="N49" i="59" s="1"/>
  <c r="O49" i="59" s="1"/>
  <c r="P49" i="59" s="1"/>
  <c r="Q49" i="59" s="1"/>
  <c r="R49" i="59" s="1"/>
  <c r="S49" i="59" s="1"/>
  <c r="T49" i="59" s="1"/>
  <c r="U49" i="59" s="1"/>
  <c r="H49" i="59" s="1"/>
  <c r="I41" i="59"/>
  <c r="J41" i="59" s="1"/>
  <c r="K41" i="59" s="1"/>
  <c r="L41" i="59" s="1"/>
  <c r="M41" i="59" s="1"/>
  <c r="N41" i="59" s="1"/>
  <c r="O41" i="59" s="1"/>
  <c r="P41" i="59" s="1"/>
  <c r="Q41" i="59" s="1"/>
  <c r="R41" i="59" s="1"/>
  <c r="S41" i="59" s="1"/>
  <c r="T41" i="59" s="1"/>
  <c r="U41" i="59" s="1"/>
  <c r="H41" i="59" s="1"/>
  <c r="I20" i="59"/>
  <c r="J20" i="59" s="1"/>
  <c r="K20" i="59" s="1"/>
  <c r="L20" i="59" s="1"/>
  <c r="M20" i="59" s="1"/>
  <c r="N20" i="59" s="1"/>
  <c r="O20" i="59" s="1"/>
  <c r="P20" i="59" s="1"/>
  <c r="Q20" i="59" s="1"/>
  <c r="R20" i="59" s="1"/>
  <c r="S20" i="59" s="1"/>
  <c r="T20" i="59" s="1"/>
  <c r="U20" i="59" s="1"/>
  <c r="H20" i="59" s="1"/>
  <c r="I80" i="59"/>
  <c r="J80" i="59" s="1"/>
  <c r="I72" i="59"/>
  <c r="J72" i="59" s="1"/>
  <c r="I64" i="59"/>
  <c r="J64" i="59" s="1"/>
  <c r="V64" i="59" s="1"/>
  <c r="I56" i="59"/>
  <c r="J56" i="59" s="1"/>
  <c r="I48" i="59"/>
  <c r="J48" i="59" s="1"/>
  <c r="K48" i="59" s="1"/>
  <c r="L48" i="59" s="1"/>
  <c r="M48" i="59" s="1"/>
  <c r="N48" i="59" s="1"/>
  <c r="O48" i="59" s="1"/>
  <c r="P48" i="59" s="1"/>
  <c r="Q48" i="59" s="1"/>
  <c r="R48" i="59" s="1"/>
  <c r="S48" i="59" s="1"/>
  <c r="T48" i="59" s="1"/>
  <c r="U48" i="59" s="1"/>
  <c r="H48" i="59" s="1"/>
  <c r="I40" i="59"/>
  <c r="J40" i="59" s="1"/>
  <c r="K40" i="59" s="1"/>
  <c r="L40" i="59" s="1"/>
  <c r="M40" i="59" s="1"/>
  <c r="N40" i="59" s="1"/>
  <c r="O40" i="59" s="1"/>
  <c r="P40" i="59" s="1"/>
  <c r="Q40" i="59" s="1"/>
  <c r="R40" i="59" s="1"/>
  <c r="S40" i="59" s="1"/>
  <c r="T40" i="59" s="1"/>
  <c r="U40" i="59" s="1"/>
  <c r="H40" i="59" s="1"/>
  <c r="I18" i="59"/>
  <c r="J18" i="59" s="1"/>
  <c r="K18" i="59" s="1"/>
  <c r="L18" i="59" s="1"/>
  <c r="M18" i="59" s="1"/>
  <c r="N18" i="59" s="1"/>
  <c r="O18" i="59" s="1"/>
  <c r="P18" i="59" s="1"/>
  <c r="Q18" i="59" s="1"/>
  <c r="R18" i="59" s="1"/>
  <c r="S18" i="59" s="1"/>
  <c r="T18" i="59" s="1"/>
  <c r="U18" i="59" s="1"/>
  <c r="H18" i="59" s="1"/>
  <c r="I79" i="59"/>
  <c r="J79" i="59" s="1"/>
  <c r="I71" i="59"/>
  <c r="J71" i="59" s="1"/>
  <c r="I63" i="59"/>
  <c r="J63" i="59" s="1"/>
  <c r="I55" i="59"/>
  <c r="J55" i="59" s="1"/>
  <c r="V55" i="59" s="1"/>
  <c r="I47" i="59"/>
  <c r="J47" i="59" s="1"/>
  <c r="K47" i="59" s="1"/>
  <c r="L47" i="59" s="1"/>
  <c r="M47" i="59" s="1"/>
  <c r="N47" i="59" s="1"/>
  <c r="O47" i="59" s="1"/>
  <c r="P47" i="59" s="1"/>
  <c r="Q47" i="59" s="1"/>
  <c r="R47" i="59" s="1"/>
  <c r="S47" i="59" s="1"/>
  <c r="T47" i="59" s="1"/>
  <c r="U47" i="59" s="1"/>
  <c r="H47" i="59" s="1"/>
  <c r="I39" i="59"/>
  <c r="J39" i="59" s="1"/>
  <c r="K39" i="59" s="1"/>
  <c r="L39" i="59" s="1"/>
  <c r="M39" i="59" s="1"/>
  <c r="N39" i="59" s="1"/>
  <c r="O39" i="59" s="1"/>
  <c r="P39" i="59" s="1"/>
  <c r="Q39" i="59" s="1"/>
  <c r="R39" i="59" s="1"/>
  <c r="S39" i="59" s="1"/>
  <c r="T39" i="59" s="1"/>
  <c r="U39" i="59" s="1"/>
  <c r="H39" i="59" s="1"/>
  <c r="I12" i="59"/>
  <c r="J12" i="59" s="1"/>
  <c r="K12" i="59" s="1"/>
  <c r="L12" i="59" s="1"/>
  <c r="M12" i="59" s="1"/>
  <c r="N12" i="59" s="1"/>
  <c r="O12" i="59" s="1"/>
  <c r="P12" i="59" s="1"/>
  <c r="Q12" i="59" s="1"/>
  <c r="R12" i="59" s="1"/>
  <c r="S12" i="59" s="1"/>
  <c r="T12" i="59" s="1"/>
  <c r="U12" i="59" s="1"/>
  <c r="H12" i="59" s="1"/>
  <c r="I78" i="59"/>
  <c r="J78" i="59" s="1"/>
  <c r="I70" i="59"/>
  <c r="S70" i="59" s="1"/>
  <c r="H70" i="59" s="1"/>
  <c r="I62" i="59"/>
  <c r="J62" i="59" s="1"/>
  <c r="I54" i="59"/>
  <c r="J54" i="59" s="1"/>
  <c r="I46" i="59"/>
  <c r="J46" i="59" s="1"/>
  <c r="K46" i="59" s="1"/>
  <c r="L46" i="59" s="1"/>
  <c r="M46" i="59" s="1"/>
  <c r="N46" i="59" s="1"/>
  <c r="O46" i="59" s="1"/>
  <c r="P46" i="59" s="1"/>
  <c r="Q46" i="59" s="1"/>
  <c r="R46" i="59" s="1"/>
  <c r="S46" i="59" s="1"/>
  <c r="T46" i="59" s="1"/>
  <c r="U46" i="59" s="1"/>
  <c r="H46" i="59" s="1"/>
  <c r="I37" i="59"/>
  <c r="J37" i="59" s="1"/>
  <c r="K37" i="59" s="1"/>
  <c r="L37" i="59" s="1"/>
  <c r="M37" i="59" s="1"/>
  <c r="N37" i="59" s="1"/>
  <c r="O37" i="59" s="1"/>
  <c r="P37" i="59" s="1"/>
  <c r="Q37" i="59" s="1"/>
  <c r="R37" i="59" s="1"/>
  <c r="S37" i="59" s="1"/>
  <c r="T37" i="59" s="1"/>
  <c r="U37" i="59" s="1"/>
  <c r="H37" i="59" s="1"/>
  <c r="I11" i="59"/>
  <c r="J11" i="59" s="1"/>
  <c r="K11" i="59" s="1"/>
  <c r="L11" i="59" s="1"/>
  <c r="M11" i="59" s="1"/>
  <c r="N11" i="59" s="1"/>
  <c r="O11" i="59" s="1"/>
  <c r="P11" i="59" s="1"/>
  <c r="Q11" i="59" s="1"/>
  <c r="R11" i="59" s="1"/>
  <c r="S11" i="59" s="1"/>
  <c r="T11" i="59" s="1"/>
  <c r="U11" i="59" s="1"/>
  <c r="H11" i="59" s="1"/>
  <c r="I86" i="59"/>
  <c r="J86" i="59" s="1"/>
  <c r="I77" i="59"/>
  <c r="J77" i="59" s="1"/>
  <c r="I69" i="59"/>
  <c r="J69" i="59" s="1"/>
  <c r="I61" i="59"/>
  <c r="J61" i="59" s="1"/>
  <c r="I53" i="59"/>
  <c r="J53" i="59" s="1"/>
  <c r="I45" i="59"/>
  <c r="J45" i="59" s="1"/>
  <c r="K45" i="59" s="1"/>
  <c r="L45" i="59" s="1"/>
  <c r="M45" i="59" s="1"/>
  <c r="N45" i="59" s="1"/>
  <c r="O45" i="59" s="1"/>
  <c r="P45" i="59" s="1"/>
  <c r="Q45" i="59" s="1"/>
  <c r="R45" i="59" s="1"/>
  <c r="S45" i="59" s="1"/>
  <c r="T45" i="59" s="1"/>
  <c r="U45" i="59" s="1"/>
  <c r="H45" i="59" s="1"/>
  <c r="I34" i="59"/>
  <c r="J34" i="59" s="1"/>
  <c r="K34" i="59" s="1"/>
  <c r="L34" i="59" s="1"/>
  <c r="M34" i="59" s="1"/>
  <c r="N34" i="59" s="1"/>
  <c r="O34" i="59" s="1"/>
  <c r="P34" i="59" s="1"/>
  <c r="Q34" i="59" s="1"/>
  <c r="R34" i="59" s="1"/>
  <c r="S34" i="59" s="1"/>
  <c r="T34" i="59" s="1"/>
  <c r="U34" i="59" s="1"/>
  <c r="H34" i="59" s="1"/>
  <c r="I10" i="59"/>
  <c r="J10" i="59" s="1"/>
  <c r="K10" i="59" s="1"/>
  <c r="L10" i="59" s="1"/>
  <c r="M10" i="59" s="1"/>
  <c r="N10" i="59" s="1"/>
  <c r="O10" i="59" s="1"/>
  <c r="P10" i="59" s="1"/>
  <c r="Q10" i="59" s="1"/>
  <c r="R10" i="59" s="1"/>
  <c r="S10" i="59" s="1"/>
  <c r="T10" i="59" s="1"/>
  <c r="U10" i="59" s="1"/>
  <c r="H10" i="59" s="1"/>
  <c r="I84" i="59"/>
  <c r="J84" i="59" s="1"/>
  <c r="I76" i="59"/>
  <c r="J76" i="59" s="1"/>
  <c r="I68" i="59"/>
  <c r="Q68" i="59" s="1"/>
  <c r="I60" i="59"/>
  <c r="J60" i="59" s="1"/>
  <c r="I52" i="59"/>
  <c r="J52" i="59" s="1"/>
  <c r="K52" i="59" s="1"/>
  <c r="L52" i="59" s="1"/>
  <c r="M52" i="59" s="1"/>
  <c r="N52" i="59" s="1"/>
  <c r="O52" i="59" s="1"/>
  <c r="P52" i="59" s="1"/>
  <c r="Q52" i="59" s="1"/>
  <c r="R52" i="59" s="1"/>
  <c r="S52" i="59" s="1"/>
  <c r="T52" i="59" s="1"/>
  <c r="U52" i="59" s="1"/>
  <c r="H52" i="59" s="1"/>
  <c r="I44" i="59"/>
  <c r="J44" i="59" s="1"/>
  <c r="K44" i="59" s="1"/>
  <c r="L44" i="59" s="1"/>
  <c r="M44" i="59" s="1"/>
  <c r="N44" i="59" s="1"/>
  <c r="O44" i="59" s="1"/>
  <c r="P44" i="59" s="1"/>
  <c r="Q44" i="59" s="1"/>
  <c r="R44" i="59" s="1"/>
  <c r="S44" i="59" s="1"/>
  <c r="T44" i="59" s="1"/>
  <c r="U44" i="59" s="1"/>
  <c r="H44" i="59" s="1"/>
  <c r="I25" i="59"/>
  <c r="J25" i="59" s="1"/>
  <c r="K25" i="59" s="1"/>
  <c r="L25" i="59" s="1"/>
  <c r="M25" i="59" s="1"/>
  <c r="N25" i="59" s="1"/>
  <c r="O25" i="59" s="1"/>
  <c r="P25" i="59" s="1"/>
  <c r="Q25" i="59" s="1"/>
  <c r="R25" i="59" s="1"/>
  <c r="S25" i="59" s="1"/>
  <c r="T25" i="59" s="1"/>
  <c r="U25" i="59" s="1"/>
  <c r="H25" i="59" s="1"/>
  <c r="I9" i="59"/>
  <c r="J9" i="59" s="1"/>
  <c r="K9" i="59" s="1"/>
  <c r="L9" i="59" s="1"/>
  <c r="M9" i="59" s="1"/>
  <c r="N9" i="59" s="1"/>
  <c r="O9" i="59" s="1"/>
  <c r="P9" i="59" s="1"/>
  <c r="Q9" i="59" s="1"/>
  <c r="R9" i="59" s="1"/>
  <c r="S9" i="59" s="1"/>
  <c r="T9" i="59" s="1"/>
  <c r="U9" i="59" s="1"/>
  <c r="H9" i="59" s="1"/>
  <c r="F84" i="51"/>
  <c r="H84" i="51"/>
  <c r="E84" i="51"/>
  <c r="E83" i="51"/>
  <c r="V52" i="59"/>
  <c r="W52" i="59"/>
  <c r="X52" i="59"/>
  <c r="Y52" i="59"/>
  <c r="AB52" i="59"/>
  <c r="AC52" i="59"/>
  <c r="AD52" i="59"/>
  <c r="AF52" i="59"/>
  <c r="AG52" i="59"/>
  <c r="V13" i="59"/>
  <c r="V12" i="59"/>
  <c r="V7" i="59"/>
  <c r="W7" i="59"/>
  <c r="W13" i="59"/>
  <c r="X7" i="59"/>
  <c r="W12" i="59"/>
  <c r="X11" i="59"/>
  <c r="V8" i="59"/>
  <c r="Y7" i="59"/>
  <c r="W8" i="59"/>
  <c r="X13" i="59"/>
  <c r="X12" i="59"/>
  <c r="X8" i="59"/>
  <c r="Z7" i="59"/>
  <c r="Y13" i="59"/>
  <c r="Y8" i="59"/>
  <c r="Y12" i="59"/>
  <c r="AA7" i="59"/>
  <c r="Z12" i="59"/>
  <c r="Z8" i="59"/>
  <c r="Z13" i="59"/>
  <c r="AA12" i="59"/>
  <c r="AB7" i="59"/>
  <c r="AA13" i="59"/>
  <c r="AB11" i="59"/>
  <c r="AA8" i="59"/>
  <c r="AB8" i="59"/>
  <c r="AB13" i="59"/>
  <c r="AC7" i="59"/>
  <c r="AB12" i="59"/>
  <c r="AC12" i="59"/>
  <c r="AC8" i="59"/>
  <c r="AD7" i="59"/>
  <c r="AC13" i="59"/>
  <c r="AE7" i="59"/>
  <c r="AD12" i="59"/>
  <c r="AD10" i="59"/>
  <c r="AD13" i="59"/>
  <c r="AD8" i="59"/>
  <c r="AE13" i="59"/>
  <c r="AE8" i="59"/>
  <c r="AE12" i="59"/>
  <c r="AF7" i="59"/>
  <c r="AG7" i="59"/>
  <c r="AF8" i="59"/>
  <c r="AF12" i="59"/>
  <c r="AF13" i="59"/>
  <c r="AG10" i="59"/>
  <c r="AG8" i="59"/>
  <c r="AG12" i="59"/>
  <c r="AG13" i="59"/>
  <c r="V23" i="59"/>
  <c r="V18" i="59"/>
  <c r="V20" i="59"/>
  <c r="V32" i="59"/>
  <c r="V19" i="59"/>
  <c r="V15" i="59"/>
  <c r="V17" i="59"/>
  <c r="V35" i="59"/>
  <c r="V36" i="59"/>
  <c r="V42" i="59"/>
  <c r="V21" i="59"/>
  <c r="V14" i="59"/>
  <c r="V40" i="59"/>
  <c r="V41" i="59"/>
  <c r="W19" i="59"/>
  <c r="V16" i="59"/>
  <c r="W23" i="59"/>
  <c r="V43" i="59"/>
  <c r="V29" i="59"/>
  <c r="W21" i="59"/>
  <c r="W41" i="59"/>
  <c r="W32" i="59"/>
  <c r="W33" i="59"/>
  <c r="W29" i="59"/>
  <c r="W22" i="59"/>
  <c r="W35" i="59"/>
  <c r="W36" i="59"/>
  <c r="W17" i="59"/>
  <c r="W43" i="59"/>
  <c r="W15" i="59"/>
  <c r="V30" i="59"/>
  <c r="W20" i="59"/>
  <c r="W40" i="59"/>
  <c r="W42" i="59"/>
  <c r="V26" i="59"/>
  <c r="V22" i="59"/>
  <c r="W14" i="59"/>
  <c r="W30" i="59"/>
  <c r="W44" i="59"/>
  <c r="V34" i="59"/>
  <c r="X19" i="59"/>
  <c r="W16" i="59"/>
  <c r="W26" i="59"/>
  <c r="Y23" i="59"/>
  <c r="X23" i="59"/>
  <c r="W18" i="59"/>
  <c r="X30" i="59"/>
  <c r="X21" i="59"/>
  <c r="X35" i="59"/>
  <c r="X15" i="59"/>
  <c r="X40" i="59"/>
  <c r="Y19" i="59"/>
  <c r="X36" i="59"/>
  <c r="X32" i="59"/>
  <c r="X41" i="59"/>
  <c r="X14" i="59"/>
  <c r="X22" i="59"/>
  <c r="X43" i="59"/>
  <c r="X26" i="59"/>
  <c r="X42" i="59"/>
  <c r="Z23" i="59"/>
  <c r="X29" i="59"/>
  <c r="X17" i="59"/>
  <c r="X16" i="59"/>
  <c r="X18" i="59"/>
  <c r="X45" i="59"/>
  <c r="X20" i="59"/>
  <c r="Y16" i="59"/>
  <c r="Y30" i="59"/>
  <c r="Y42" i="59"/>
  <c r="Y18" i="59"/>
  <c r="Y31" i="59"/>
  <c r="Y36" i="59"/>
  <c r="Y32" i="59"/>
  <c r="Y21" i="59"/>
  <c r="Y43" i="59"/>
  <c r="AA23" i="59"/>
  <c r="Y22" i="59"/>
  <c r="Y35" i="59"/>
  <c r="Y20" i="59"/>
  <c r="Y44" i="59"/>
  <c r="Z19" i="59"/>
  <c r="Y26" i="59"/>
  <c r="Y15" i="59"/>
  <c r="Y41" i="59"/>
  <c r="Y40" i="59"/>
  <c r="Y29" i="59"/>
  <c r="Y14" i="59"/>
  <c r="Y17" i="59"/>
  <c r="Z32" i="59"/>
  <c r="Z14" i="59"/>
  <c r="Z29" i="59"/>
  <c r="AB23" i="59"/>
  <c r="Z15" i="59"/>
  <c r="Z18" i="59"/>
  <c r="Z36" i="59"/>
  <c r="Z20" i="59"/>
  <c r="Z41" i="59"/>
  <c r="Z17" i="59"/>
  <c r="Z21" i="59"/>
  <c r="Z26" i="59"/>
  <c r="Z39" i="59"/>
  <c r="Z30" i="59"/>
  <c r="Z22" i="59"/>
  <c r="AA19" i="59"/>
  <c r="Z16" i="59"/>
  <c r="Z40" i="59"/>
  <c r="Z42" i="59"/>
  <c r="Z43" i="59"/>
  <c r="Z35" i="59"/>
  <c r="AA26" i="59"/>
  <c r="AA35" i="59"/>
  <c r="AA18" i="59"/>
  <c r="AA15" i="59"/>
  <c r="AA17" i="59"/>
  <c r="AA29" i="59"/>
  <c r="AA20" i="59"/>
  <c r="AA42" i="59"/>
  <c r="AA44" i="59"/>
  <c r="AC23" i="59"/>
  <c r="AA14" i="59"/>
  <c r="AA16" i="59"/>
  <c r="AA30" i="59"/>
  <c r="AA41" i="59"/>
  <c r="AA36" i="59"/>
  <c r="AA40" i="59"/>
  <c r="AA22" i="59"/>
  <c r="AB19" i="59"/>
  <c r="AA32" i="59"/>
  <c r="AA43" i="59"/>
  <c r="AA21" i="59"/>
  <c r="AB15" i="59"/>
  <c r="AB16" i="59"/>
  <c r="AB36" i="59"/>
  <c r="AB32" i="59"/>
  <c r="AB42" i="59"/>
  <c r="AB41" i="59"/>
  <c r="AB35" i="59"/>
  <c r="AB29" i="59"/>
  <c r="AB33" i="59"/>
  <c r="AB18" i="59"/>
  <c r="AB17" i="59"/>
  <c r="AB20" i="59"/>
  <c r="AB14" i="59"/>
  <c r="AB43" i="59"/>
  <c r="AB26" i="59"/>
  <c r="AB22" i="59"/>
  <c r="AD23" i="59"/>
  <c r="AB21" i="59"/>
  <c r="AB40" i="59"/>
  <c r="AC19" i="59"/>
  <c r="AB30" i="59"/>
  <c r="AB45" i="59"/>
  <c r="AC15" i="59"/>
  <c r="AC16" i="59"/>
  <c r="AC43" i="59"/>
  <c r="AC14" i="59"/>
  <c r="AC18" i="59"/>
  <c r="AC32" i="59"/>
  <c r="AC40" i="59"/>
  <c r="AC26" i="59"/>
  <c r="AC35" i="59"/>
  <c r="AC20" i="59"/>
  <c r="AC30" i="59"/>
  <c r="AC17" i="59"/>
  <c r="AC21" i="59"/>
  <c r="AC22" i="59"/>
  <c r="AD19" i="59"/>
  <c r="AC42" i="59"/>
  <c r="AE23" i="59"/>
  <c r="AC41" i="59"/>
  <c r="AC25" i="59"/>
  <c r="AC29" i="59"/>
  <c r="AC44" i="59"/>
  <c r="AC36" i="59"/>
  <c r="AE19" i="59"/>
  <c r="AD26" i="59"/>
  <c r="AD42" i="59"/>
  <c r="AD15" i="59"/>
  <c r="AD30" i="59"/>
  <c r="AD21" i="59"/>
  <c r="AD16" i="59"/>
  <c r="AD36" i="59"/>
  <c r="AD14" i="59"/>
  <c r="AD20" i="59"/>
  <c r="AD40" i="59"/>
  <c r="AD18" i="59"/>
  <c r="AD43" i="59"/>
  <c r="AF23" i="59"/>
  <c r="AD29" i="59"/>
  <c r="AD22" i="59"/>
  <c r="AD41" i="59"/>
  <c r="AD35" i="59"/>
  <c r="AD17" i="59"/>
  <c r="AD32" i="59"/>
  <c r="AG23" i="59"/>
  <c r="AE35" i="59"/>
  <c r="AE18" i="59"/>
  <c r="AE29" i="59"/>
  <c r="AE36" i="59"/>
  <c r="AE15" i="59"/>
  <c r="AE41" i="59"/>
  <c r="AE16" i="59"/>
  <c r="AE14" i="59"/>
  <c r="AE44" i="59"/>
  <c r="AE20" i="59"/>
  <c r="AE42" i="59"/>
  <c r="AF19" i="59"/>
  <c r="AE39" i="59"/>
  <c r="AE43" i="59"/>
  <c r="AE30" i="59"/>
  <c r="AE22" i="59"/>
  <c r="AE40" i="59"/>
  <c r="AE17" i="59"/>
  <c r="AE32" i="59"/>
  <c r="AE21" i="59"/>
  <c r="AE26" i="59"/>
  <c r="AG19" i="59"/>
  <c r="AF44" i="59"/>
  <c r="AF14" i="59"/>
  <c r="AF22" i="59"/>
  <c r="AF35" i="59"/>
  <c r="AF17" i="59"/>
  <c r="AF43" i="59"/>
  <c r="AF26" i="59"/>
  <c r="AF16" i="59"/>
  <c r="AF29" i="59"/>
  <c r="AF21" i="59"/>
  <c r="AF41" i="59"/>
  <c r="AF15" i="59"/>
  <c r="AF40" i="59"/>
  <c r="AF42" i="59"/>
  <c r="AF18" i="59"/>
  <c r="AF32" i="59"/>
  <c r="AF20" i="59"/>
  <c r="AF30" i="59"/>
  <c r="AF36" i="59"/>
  <c r="AF37" i="59"/>
  <c r="AG36" i="59"/>
  <c r="AG42" i="59"/>
  <c r="AG22" i="59"/>
  <c r="AG16" i="59"/>
  <c r="AG17" i="59"/>
  <c r="AG15" i="59"/>
  <c r="AG44" i="59"/>
  <c r="AG40" i="59"/>
  <c r="AG43" i="59"/>
  <c r="AG38" i="59"/>
  <c r="AG20" i="59"/>
  <c r="AG41" i="59"/>
  <c r="AG18" i="59"/>
  <c r="AG27" i="59"/>
  <c r="AG30" i="59"/>
  <c r="AG32" i="59"/>
  <c r="AG21" i="59"/>
  <c r="AG14" i="59"/>
  <c r="AG29" i="59"/>
  <c r="AG35" i="59"/>
  <c r="AG26" i="59"/>
  <c r="AG24" i="59"/>
  <c r="V49" i="59"/>
  <c r="V50" i="59"/>
  <c r="W50" i="59"/>
  <c r="W49" i="59"/>
  <c r="X49" i="59"/>
  <c r="X50" i="59"/>
  <c r="Y50" i="59"/>
  <c r="Y49" i="59"/>
  <c r="Z49" i="59"/>
  <c r="Z50" i="59"/>
  <c r="Z48" i="59"/>
  <c r="AA50" i="59"/>
  <c r="AA49" i="59"/>
  <c r="AA47" i="59"/>
  <c r="AB50" i="59"/>
  <c r="AB49" i="59"/>
  <c r="AC49" i="59"/>
  <c r="AC50" i="59"/>
  <c r="AC47" i="59"/>
  <c r="AD49" i="59"/>
  <c r="AD50" i="59"/>
  <c r="AE49" i="59"/>
  <c r="AE50" i="59"/>
  <c r="AF49" i="59"/>
  <c r="AF50" i="59"/>
  <c r="AG50" i="59"/>
  <c r="AG49" i="59"/>
  <c r="AC70" i="59"/>
  <c r="V63" i="59"/>
  <c r="V59" i="59"/>
  <c r="V84" i="59"/>
  <c r="AA70" i="59"/>
  <c r="AC68" i="59"/>
  <c r="V61" i="59"/>
  <c r="V81" i="59"/>
  <c r="AE70" i="59"/>
  <c r="V79" i="59"/>
  <c r="V53" i="59"/>
  <c r="AF85" i="59"/>
  <c r="Y68" i="35" s="1"/>
  <c r="AD85" i="59"/>
  <c r="W68" i="35" s="1"/>
  <c r="AB85" i="59"/>
  <c r="U68" i="35" s="1"/>
  <c r="V80" i="59"/>
  <c r="V60" i="59"/>
  <c r="V86" i="59"/>
  <c r="X85" i="59"/>
  <c r="Q68" i="35" s="1"/>
  <c r="V85" i="59"/>
  <c r="O68" i="35" s="1"/>
  <c r="AB70" i="59"/>
  <c r="W70" i="59"/>
  <c r="V62" i="59"/>
  <c r="V72" i="59"/>
  <c r="V76" i="59"/>
  <c r="V56" i="59"/>
  <c r="AE85" i="59"/>
  <c r="X68" i="35" s="1"/>
  <c r="AG85" i="59"/>
  <c r="Z68" i="35" s="1"/>
  <c r="AG70" i="59"/>
  <c r="W85" i="59"/>
  <c r="P68" i="35" s="1"/>
  <c r="V58" i="59"/>
  <c r="X70" i="59"/>
  <c r="AA85" i="59"/>
  <c r="T68" i="35" s="1"/>
  <c r="Z70" i="59"/>
  <c r="Y85" i="59"/>
  <c r="R68" i="35" s="1"/>
  <c r="V71" i="59"/>
  <c r="V78" i="59"/>
  <c r="AF70" i="59"/>
  <c r="V69" i="59"/>
  <c r="V77" i="59"/>
  <c r="AC85" i="59"/>
  <c r="V68" i="35" s="1"/>
  <c r="V70" i="59"/>
  <c r="Y70" i="59"/>
  <c r="V54" i="59"/>
  <c r="AD70" i="59"/>
  <c r="Z85" i="59"/>
  <c r="S68" i="35" s="1"/>
  <c r="D69" i="56"/>
  <c r="D61" i="56"/>
  <c r="N51" i="34"/>
  <c r="C52" i="34"/>
  <c r="D52" i="34" s="1"/>
  <c r="E52" i="34" s="1"/>
  <c r="F52" i="34" s="1"/>
  <c r="G52" i="34" s="1"/>
  <c r="H52" i="34" s="1"/>
  <c r="I52" i="34" s="1"/>
  <c r="Z51" i="34"/>
  <c r="N52" i="34"/>
  <c r="E87" i="51"/>
  <c r="F87" i="51"/>
  <c r="F83" i="51"/>
  <c r="H87" i="51"/>
  <c r="H83" i="51"/>
  <c r="H61" i="51"/>
  <c r="H88" i="51" s="1"/>
  <c r="H80" i="51"/>
  <c r="F5" i="51"/>
  <c r="E5" i="51"/>
  <c r="F90" i="51" l="1"/>
  <c r="E90" i="51"/>
  <c r="AG45" i="59"/>
  <c r="AE24" i="59"/>
  <c r="AF46" i="59"/>
  <c r="AD24" i="59"/>
  <c r="AC24" i="59"/>
  <c r="Z45" i="59"/>
  <c r="Y24" i="59"/>
  <c r="W46" i="59"/>
  <c r="V46" i="59"/>
  <c r="AE46" i="59"/>
  <c r="AD46" i="59"/>
  <c r="AC45" i="59"/>
  <c r="Z24" i="59"/>
  <c r="Z44" i="59"/>
  <c r="W24" i="59"/>
  <c r="X44" i="59"/>
  <c r="AG46" i="59"/>
  <c r="AD28" i="59"/>
  <c r="AB44" i="59"/>
  <c r="Z46" i="59"/>
  <c r="Y45" i="59"/>
  <c r="V28" i="59"/>
  <c r="V45" i="59"/>
  <c r="AF24" i="59"/>
  <c r="AC28" i="59"/>
  <c r="AB24" i="59"/>
  <c r="AA28" i="59"/>
  <c r="Z28" i="59"/>
  <c r="AA45" i="59"/>
  <c r="Y46" i="59"/>
  <c r="X24" i="59"/>
  <c r="W28" i="59"/>
  <c r="V24" i="59"/>
  <c r="W45" i="59"/>
  <c r="AF45" i="59"/>
  <c r="AE45" i="59"/>
  <c r="AD45" i="59"/>
  <c r="AF28" i="59"/>
  <c r="AE28" i="59"/>
  <c r="AA24" i="59"/>
  <c r="Y28" i="59"/>
  <c r="AG28" i="59"/>
  <c r="AD44" i="59"/>
  <c r="AC46" i="59"/>
  <c r="AB28" i="59"/>
  <c r="AB46" i="59"/>
  <c r="AA46" i="59"/>
  <c r="X28" i="59"/>
  <c r="X46" i="59"/>
  <c r="V44" i="59"/>
  <c r="H26" i="51"/>
  <c r="G85" i="51"/>
  <c r="AG48" i="59"/>
  <c r="AB39" i="59"/>
  <c r="Z27" i="59"/>
  <c r="Y27" i="59"/>
  <c r="X27" i="59"/>
  <c r="W39" i="59"/>
  <c r="AF10" i="59"/>
  <c r="W10" i="59"/>
  <c r="AG39" i="59"/>
  <c r="AF27" i="59"/>
  <c r="AD27" i="59"/>
  <c r="AC31" i="59"/>
  <c r="Z31" i="59"/>
  <c r="W27" i="59"/>
  <c r="V27" i="59"/>
  <c r="AD48" i="59"/>
  <c r="AB48" i="59"/>
  <c r="W48" i="59"/>
  <c r="AG31" i="59"/>
  <c r="AC39" i="59"/>
  <c r="AB27" i="59"/>
  <c r="AA31" i="59"/>
  <c r="W31" i="59"/>
  <c r="AF11" i="59"/>
  <c r="AD11" i="59"/>
  <c r="AA10" i="59"/>
  <c r="AA48" i="59"/>
  <c r="AE27" i="59"/>
  <c r="AD39" i="59"/>
  <c r="X31" i="59"/>
  <c r="V39" i="59"/>
  <c r="AE10" i="59"/>
  <c r="Y11" i="59"/>
  <c r="AE52" i="59"/>
  <c r="AF48" i="59"/>
  <c r="AC48" i="59"/>
  <c r="Y48" i="59"/>
  <c r="AE31" i="59"/>
  <c r="AA39" i="59"/>
  <c r="AA27" i="59"/>
  <c r="AG11" i="59"/>
  <c r="AB10" i="59"/>
  <c r="Z10" i="59"/>
  <c r="X48" i="59"/>
  <c r="V48" i="59"/>
  <c r="AF31" i="59"/>
  <c r="V31" i="59"/>
  <c r="AC11" i="59"/>
  <c r="X10" i="59"/>
  <c r="AE48" i="59"/>
  <c r="AF39" i="59"/>
  <c r="AD31" i="59"/>
  <c r="AC27" i="59"/>
  <c r="AB31" i="59"/>
  <c r="Y39" i="59"/>
  <c r="X39" i="59"/>
  <c r="AE11" i="59"/>
  <c r="AC10" i="59"/>
  <c r="AA11" i="59"/>
  <c r="Z11" i="59"/>
  <c r="V11" i="59"/>
  <c r="AD38" i="59"/>
  <c r="AD34" i="59"/>
  <c r="Y37" i="59"/>
  <c r="X25" i="59"/>
  <c r="V38" i="59"/>
  <c r="W47" i="59"/>
  <c r="AG37" i="59"/>
  <c r="AC33" i="59"/>
  <c r="AB25" i="59"/>
  <c r="AB34" i="59"/>
  <c r="Z34" i="59"/>
  <c r="Y33" i="59"/>
  <c r="X33" i="59"/>
  <c r="X37" i="59"/>
  <c r="V25" i="59"/>
  <c r="V37" i="59"/>
  <c r="AG9" i="59"/>
  <c r="AG47" i="59"/>
  <c r="AE47" i="59"/>
  <c r="Y47" i="59"/>
  <c r="AG25" i="59"/>
  <c r="AG34" i="59"/>
  <c r="AF33" i="59"/>
  <c r="AE38" i="59"/>
  <c r="AD25" i="59"/>
  <c r="AC34" i="59"/>
  <c r="AC37" i="59"/>
  <c r="AB38" i="59"/>
  <c r="Z37" i="59"/>
  <c r="V33" i="59"/>
  <c r="AB47" i="59"/>
  <c r="Z47" i="59"/>
  <c r="X47" i="59"/>
  <c r="V47" i="59"/>
  <c r="AG33" i="59"/>
  <c r="AF34" i="59"/>
  <c r="AE34" i="59"/>
  <c r="AE33" i="59"/>
  <c r="AD33" i="59"/>
  <c r="AB37" i="59"/>
  <c r="AA34" i="59"/>
  <c r="Y38" i="59"/>
  <c r="W34" i="59"/>
  <c r="W38" i="59"/>
  <c r="W37" i="59"/>
  <c r="AF25" i="59"/>
  <c r="AF38" i="59"/>
  <c r="Z38" i="59"/>
  <c r="AD47" i="59"/>
  <c r="AD37" i="59"/>
  <c r="AC38" i="59"/>
  <c r="AA38" i="59"/>
  <c r="Z25" i="59"/>
  <c r="Z33" i="59"/>
  <c r="X38" i="59"/>
  <c r="AF47" i="59"/>
  <c r="AE37" i="59"/>
  <c r="AE25" i="59"/>
  <c r="AA37" i="59"/>
  <c r="AA25" i="59"/>
  <c r="AA33" i="59"/>
  <c r="Y34" i="59"/>
  <c r="Y25" i="59"/>
  <c r="X34" i="59"/>
  <c r="W25" i="59"/>
  <c r="K57" i="59"/>
  <c r="K66" i="59"/>
  <c r="K67" i="59"/>
  <c r="K56" i="59"/>
  <c r="K65" i="59"/>
  <c r="Q74" i="59"/>
  <c r="K75" i="59"/>
  <c r="K55" i="59"/>
  <c r="K64" i="59"/>
  <c r="K73" i="59"/>
  <c r="K82" i="59"/>
  <c r="K83" i="59"/>
  <c r="AF9" i="59"/>
  <c r="AD9" i="59"/>
  <c r="Y9" i="59"/>
  <c r="W9" i="59"/>
  <c r="K53" i="59"/>
  <c r="K54" i="59"/>
  <c r="K63" i="59"/>
  <c r="K72" i="59"/>
  <c r="K81" i="59"/>
  <c r="AE9" i="59"/>
  <c r="AC9" i="59"/>
  <c r="K60" i="59"/>
  <c r="K61" i="59"/>
  <c r="K62" i="59"/>
  <c r="K71" i="59"/>
  <c r="K80" i="59"/>
  <c r="Z9" i="59"/>
  <c r="R68" i="59"/>
  <c r="K69" i="59"/>
  <c r="K79" i="59"/>
  <c r="AB9" i="59"/>
  <c r="AA9" i="59"/>
  <c r="V10" i="59"/>
  <c r="V9" i="59"/>
  <c r="AA52" i="59"/>
  <c r="K76" i="59"/>
  <c r="K77" i="59"/>
  <c r="K78" i="59"/>
  <c r="K51" i="59"/>
  <c r="Y10" i="59"/>
  <c r="X9" i="59"/>
  <c r="W11" i="59"/>
  <c r="Z52" i="59"/>
  <c r="K84" i="59"/>
  <c r="K86" i="59"/>
  <c r="K58" i="59"/>
  <c r="K59" i="59"/>
  <c r="J6" i="59"/>
  <c r="I88" i="59"/>
  <c r="E26" i="51"/>
  <c r="E85" i="51"/>
  <c r="D68" i="56"/>
  <c r="J52" i="34"/>
  <c r="K52" i="34" s="1"/>
  <c r="L52" i="34" s="1"/>
  <c r="M52" i="34" s="1"/>
  <c r="AL51" i="34"/>
  <c r="Z52" i="34"/>
  <c r="F26" i="51"/>
  <c r="E80" i="51"/>
  <c r="F80" i="51"/>
  <c r="F222" i="30"/>
  <c r="E222" i="30"/>
  <c r="D222" i="30"/>
  <c r="C222" i="30"/>
  <c r="BJ211" i="30"/>
  <c r="BI211" i="30"/>
  <c r="BH211" i="30"/>
  <c r="BG211" i="30"/>
  <c r="BF211" i="30"/>
  <c r="BE211" i="30"/>
  <c r="BD211" i="30"/>
  <c r="BC211" i="30"/>
  <c r="BB211" i="30"/>
  <c r="BA211" i="30"/>
  <c r="AZ211" i="30"/>
  <c r="AY211" i="30"/>
  <c r="AX211" i="30"/>
  <c r="AW211" i="30"/>
  <c r="AV211" i="30"/>
  <c r="AU211" i="30"/>
  <c r="AT211" i="30"/>
  <c r="AS211" i="30"/>
  <c r="AR211" i="30"/>
  <c r="AQ211" i="30"/>
  <c r="AP211" i="30"/>
  <c r="AO211" i="30"/>
  <c r="AN211" i="30"/>
  <c r="AM211" i="30"/>
  <c r="AL211" i="30"/>
  <c r="AK211" i="30"/>
  <c r="AJ211" i="30"/>
  <c r="AI211" i="30"/>
  <c r="AH211" i="30"/>
  <c r="AG211" i="30"/>
  <c r="AF211" i="30"/>
  <c r="AE211" i="30"/>
  <c r="AD211" i="30"/>
  <c r="AC211" i="30"/>
  <c r="AB211" i="30"/>
  <c r="AA211" i="30"/>
  <c r="Z211" i="30"/>
  <c r="Y211" i="30"/>
  <c r="X211" i="30"/>
  <c r="W211" i="30"/>
  <c r="V211" i="30"/>
  <c r="U211" i="30"/>
  <c r="T211" i="30"/>
  <c r="S211" i="30"/>
  <c r="R211" i="30"/>
  <c r="Q211" i="30"/>
  <c r="P211" i="30"/>
  <c r="O211" i="30"/>
  <c r="N211" i="30"/>
  <c r="M211" i="30"/>
  <c r="L211" i="30"/>
  <c r="K211" i="30"/>
  <c r="J211" i="30"/>
  <c r="I211" i="30"/>
  <c r="H211" i="30"/>
  <c r="G211" i="30"/>
  <c r="F211" i="30"/>
  <c r="E211" i="30"/>
  <c r="D211" i="30"/>
  <c r="C211" i="30"/>
  <c r="BJ200" i="30"/>
  <c r="BI200" i="30"/>
  <c r="BH200" i="30"/>
  <c r="BG200" i="30"/>
  <c r="BF200" i="30"/>
  <c r="BE200" i="30"/>
  <c r="BD200" i="30"/>
  <c r="BC200" i="30"/>
  <c r="BB200" i="30"/>
  <c r="BA200" i="30"/>
  <c r="AZ200" i="30"/>
  <c r="AY200" i="30"/>
  <c r="AX200" i="30"/>
  <c r="AW200" i="30"/>
  <c r="AV200" i="30"/>
  <c r="AU200" i="30"/>
  <c r="AT200" i="30"/>
  <c r="AS200" i="30"/>
  <c r="AR200" i="30"/>
  <c r="AQ200" i="30"/>
  <c r="AP200" i="30"/>
  <c r="AO200" i="30"/>
  <c r="AN200" i="30"/>
  <c r="AM200" i="30"/>
  <c r="AL200" i="30"/>
  <c r="AK200" i="30"/>
  <c r="AJ200" i="30"/>
  <c r="AI200" i="30"/>
  <c r="AH200" i="30"/>
  <c r="AG200" i="30"/>
  <c r="AF200" i="30"/>
  <c r="AE200" i="30"/>
  <c r="AD200" i="30"/>
  <c r="AC200" i="30"/>
  <c r="AB200" i="30"/>
  <c r="AA200" i="30"/>
  <c r="Z200" i="30"/>
  <c r="Y200" i="30"/>
  <c r="X200" i="30"/>
  <c r="W200" i="30"/>
  <c r="V200" i="30"/>
  <c r="U200" i="30"/>
  <c r="T200" i="30"/>
  <c r="S200" i="30"/>
  <c r="R200" i="30"/>
  <c r="Q200" i="30"/>
  <c r="P200" i="30"/>
  <c r="O200" i="30"/>
  <c r="N200" i="30"/>
  <c r="M200" i="30"/>
  <c r="L200" i="30"/>
  <c r="K200" i="30"/>
  <c r="J200" i="30"/>
  <c r="I200" i="30"/>
  <c r="H200" i="30"/>
  <c r="G200" i="30"/>
  <c r="F200" i="30"/>
  <c r="E200" i="30"/>
  <c r="D200" i="30"/>
  <c r="C200" i="30"/>
  <c r="BJ189" i="30"/>
  <c r="BI189" i="30"/>
  <c r="BH189" i="30"/>
  <c r="BG189" i="30"/>
  <c r="BF189" i="30"/>
  <c r="BE189" i="30"/>
  <c r="BD189" i="30"/>
  <c r="BC189" i="30"/>
  <c r="BB189" i="30"/>
  <c r="BA189" i="30"/>
  <c r="AZ189" i="30"/>
  <c r="AY189" i="30"/>
  <c r="AX189" i="30"/>
  <c r="AW189" i="30"/>
  <c r="AV189" i="30"/>
  <c r="AU189" i="30"/>
  <c r="AT189" i="30"/>
  <c r="AS189" i="30"/>
  <c r="AR189" i="30"/>
  <c r="AQ189" i="30"/>
  <c r="AP189" i="30"/>
  <c r="AO189" i="30"/>
  <c r="AN189" i="30"/>
  <c r="AM189" i="30"/>
  <c r="AL189" i="30"/>
  <c r="AK189" i="30"/>
  <c r="AJ189" i="30"/>
  <c r="AI189" i="30"/>
  <c r="AH189" i="30"/>
  <c r="AG189" i="30"/>
  <c r="AF189" i="30"/>
  <c r="AE189" i="30"/>
  <c r="AD189" i="30"/>
  <c r="AC189" i="30"/>
  <c r="AB189" i="30"/>
  <c r="AA189" i="30"/>
  <c r="Z189" i="30"/>
  <c r="Y189" i="30"/>
  <c r="X189" i="30"/>
  <c r="W189" i="30"/>
  <c r="V189" i="30"/>
  <c r="U189" i="30"/>
  <c r="T189" i="30"/>
  <c r="S189" i="30"/>
  <c r="R189" i="30"/>
  <c r="Q189" i="30"/>
  <c r="P189" i="30"/>
  <c r="O189" i="30"/>
  <c r="N189" i="30"/>
  <c r="M189" i="30"/>
  <c r="L189" i="30"/>
  <c r="K189" i="30"/>
  <c r="J189" i="30"/>
  <c r="I189" i="30"/>
  <c r="H189" i="30"/>
  <c r="G189" i="30"/>
  <c r="F189" i="30"/>
  <c r="E189" i="30"/>
  <c r="D189" i="30"/>
  <c r="C189" i="30"/>
  <c r="BJ178" i="30"/>
  <c r="BI178" i="30"/>
  <c r="BH178" i="30"/>
  <c r="BG178" i="30"/>
  <c r="BF178" i="30"/>
  <c r="BE178" i="30"/>
  <c r="BD178" i="30"/>
  <c r="BC178" i="30"/>
  <c r="BB178" i="30"/>
  <c r="BA178" i="30"/>
  <c r="AZ178" i="30"/>
  <c r="AY178" i="30"/>
  <c r="AX178" i="30"/>
  <c r="AW178" i="30"/>
  <c r="AV178" i="30"/>
  <c r="AU178" i="30"/>
  <c r="AT178" i="30"/>
  <c r="AS178" i="30"/>
  <c r="AR178" i="30"/>
  <c r="AQ178" i="30"/>
  <c r="AP178" i="30"/>
  <c r="AO178" i="30"/>
  <c r="AN178" i="30"/>
  <c r="AM178" i="30"/>
  <c r="AL178" i="30"/>
  <c r="AK178" i="30"/>
  <c r="AJ178" i="30"/>
  <c r="AI178" i="30"/>
  <c r="AH178" i="30"/>
  <c r="AG178" i="30"/>
  <c r="AF178" i="30"/>
  <c r="AE178" i="30"/>
  <c r="AD178" i="30"/>
  <c r="AC178" i="30"/>
  <c r="AB178" i="30"/>
  <c r="AA178" i="30"/>
  <c r="Z178" i="30"/>
  <c r="Y178" i="30"/>
  <c r="X178" i="30"/>
  <c r="W178" i="30"/>
  <c r="V178" i="30"/>
  <c r="U178" i="30"/>
  <c r="T178" i="30"/>
  <c r="S178" i="30"/>
  <c r="R178" i="30"/>
  <c r="Q178" i="30"/>
  <c r="P178" i="30"/>
  <c r="O178" i="30"/>
  <c r="N178" i="30"/>
  <c r="M178" i="30"/>
  <c r="L178" i="30"/>
  <c r="K178" i="30"/>
  <c r="J178" i="30"/>
  <c r="I178" i="30"/>
  <c r="H178" i="30"/>
  <c r="G178" i="30"/>
  <c r="F178" i="30"/>
  <c r="E178" i="30"/>
  <c r="D178" i="30"/>
  <c r="C178" i="30"/>
  <c r="F167" i="30"/>
  <c r="E167" i="30"/>
  <c r="D167" i="30"/>
  <c r="C167" i="30"/>
  <c r="BJ156" i="30"/>
  <c r="BI156" i="30"/>
  <c r="BH156" i="30"/>
  <c r="BG156" i="30"/>
  <c r="BF156" i="30"/>
  <c r="BE156" i="30"/>
  <c r="BD156" i="30"/>
  <c r="BC156" i="30"/>
  <c r="BB156" i="30"/>
  <c r="BA156" i="30"/>
  <c r="AZ156" i="30"/>
  <c r="AY156" i="30"/>
  <c r="AX156" i="30"/>
  <c r="AW156" i="30"/>
  <c r="AV156" i="30"/>
  <c r="AU156" i="30"/>
  <c r="AT156" i="30"/>
  <c r="AS156" i="30"/>
  <c r="AR156" i="30"/>
  <c r="AQ156" i="30"/>
  <c r="AP156" i="30"/>
  <c r="AO156" i="30"/>
  <c r="AN156" i="30"/>
  <c r="AM156" i="30"/>
  <c r="AL156" i="30"/>
  <c r="AK156" i="30"/>
  <c r="AJ156" i="30"/>
  <c r="AI156" i="30"/>
  <c r="AH156" i="30"/>
  <c r="AG156" i="30"/>
  <c r="AF156" i="30"/>
  <c r="AE156" i="30"/>
  <c r="AD156" i="30"/>
  <c r="AC156" i="30"/>
  <c r="AB156" i="30"/>
  <c r="AA156" i="30"/>
  <c r="Z156" i="30"/>
  <c r="Y156" i="30"/>
  <c r="X156" i="30"/>
  <c r="W156" i="30"/>
  <c r="V156" i="30"/>
  <c r="U156" i="30"/>
  <c r="T156" i="30"/>
  <c r="S156" i="30"/>
  <c r="R156" i="30"/>
  <c r="Q156" i="30"/>
  <c r="P156" i="30"/>
  <c r="O156" i="30"/>
  <c r="N156" i="30"/>
  <c r="M156" i="30"/>
  <c r="L156" i="30"/>
  <c r="K156" i="30"/>
  <c r="J156" i="30"/>
  <c r="I156" i="30"/>
  <c r="H156" i="30"/>
  <c r="G156" i="30"/>
  <c r="F156" i="30"/>
  <c r="E156" i="30"/>
  <c r="D156" i="30"/>
  <c r="C156" i="30"/>
  <c r="F145" i="30"/>
  <c r="E145" i="30"/>
  <c r="D145" i="30"/>
  <c r="C145" i="30"/>
  <c r="A145" i="30"/>
  <c r="B134" i="30"/>
  <c r="F122" i="30"/>
  <c r="F134" i="30" s="1"/>
  <c r="E122" i="30"/>
  <c r="E134" i="30" s="1"/>
  <c r="D122" i="30"/>
  <c r="D134" i="30" s="1"/>
  <c r="C122" i="30"/>
  <c r="C134" i="30" s="1"/>
  <c r="G115" i="30"/>
  <c r="G167" i="30" s="1"/>
  <c r="G114" i="30"/>
  <c r="G222" i="30" s="1"/>
  <c r="K108" i="30"/>
  <c r="L108" i="30" s="1"/>
  <c r="M108" i="30" s="1"/>
  <c r="N108" i="30" s="1"/>
  <c r="O108" i="30" s="1"/>
  <c r="P108" i="30" s="1"/>
  <c r="Q108" i="30" s="1"/>
  <c r="R108" i="30" s="1"/>
  <c r="S108" i="30" s="1"/>
  <c r="T108" i="30" s="1"/>
  <c r="U108" i="30" s="1"/>
  <c r="V108" i="30" s="1"/>
  <c r="W108" i="30" s="1"/>
  <c r="X108" i="30" s="1"/>
  <c r="Y108" i="30" s="1"/>
  <c r="Z108" i="30" s="1"/>
  <c r="AA108" i="30" s="1"/>
  <c r="AB108" i="30" s="1"/>
  <c r="AC108" i="30" s="1"/>
  <c r="AD108" i="30" s="1"/>
  <c r="AE108" i="30" s="1"/>
  <c r="AF108" i="30" s="1"/>
  <c r="AG108" i="30" s="1"/>
  <c r="AH108" i="30" s="1"/>
  <c r="AI108" i="30" s="1"/>
  <c r="AJ108" i="30" s="1"/>
  <c r="AK108" i="30" s="1"/>
  <c r="AL108" i="30" s="1"/>
  <c r="AM108" i="30" s="1"/>
  <c r="AN108" i="30" s="1"/>
  <c r="AO108" i="30" s="1"/>
  <c r="AP108" i="30" s="1"/>
  <c r="AQ108" i="30" s="1"/>
  <c r="AR108" i="30" s="1"/>
  <c r="AS108" i="30" s="1"/>
  <c r="AT108" i="30" s="1"/>
  <c r="AU108" i="30" s="1"/>
  <c r="AV108" i="30" s="1"/>
  <c r="AW108" i="30" s="1"/>
  <c r="AX108" i="30" s="1"/>
  <c r="AY108" i="30" s="1"/>
  <c r="AZ108" i="30" s="1"/>
  <c r="BA108" i="30" s="1"/>
  <c r="BB108" i="30" s="1"/>
  <c r="BC108" i="30" s="1"/>
  <c r="BD108" i="30" s="1"/>
  <c r="BE108" i="30" s="1"/>
  <c r="BF108" i="30" s="1"/>
  <c r="BG108" i="30" s="1"/>
  <c r="BH108" i="30" s="1"/>
  <c r="BI108" i="30" s="1"/>
  <c r="BJ108" i="30" s="1"/>
  <c r="F107" i="30"/>
  <c r="E107" i="30"/>
  <c r="B107" i="30"/>
  <c r="D107" i="30"/>
  <c r="C107" i="30"/>
  <c r="N104" i="30"/>
  <c r="M104" i="30"/>
  <c r="L104" i="30"/>
  <c r="K104" i="30"/>
  <c r="J104" i="30"/>
  <c r="I104" i="30"/>
  <c r="H104" i="30"/>
  <c r="G104" i="30"/>
  <c r="F103" i="30"/>
  <c r="E103" i="30"/>
  <c r="D103" i="30"/>
  <c r="C103" i="30"/>
  <c r="N102" i="30"/>
  <c r="M102" i="30"/>
  <c r="L102" i="30"/>
  <c r="K102" i="30"/>
  <c r="J102" i="30"/>
  <c r="I102" i="30"/>
  <c r="H102" i="30"/>
  <c r="G102" i="30"/>
  <c r="H97" i="30"/>
  <c r="I97" i="30" s="1"/>
  <c r="J97" i="30" s="1"/>
  <c r="K97" i="30" s="1"/>
  <c r="L97" i="30" s="1"/>
  <c r="M97" i="30" s="1"/>
  <c r="N97" i="30" s="1"/>
  <c r="N92" i="30"/>
  <c r="B92" i="30" s="1"/>
  <c r="M92" i="30"/>
  <c r="L92" i="30"/>
  <c r="K92" i="30"/>
  <c r="J92" i="30"/>
  <c r="I92" i="30"/>
  <c r="H92" i="30"/>
  <c r="G92" i="30"/>
  <c r="N84" i="30"/>
  <c r="N155" i="30" s="1"/>
  <c r="M84" i="30"/>
  <c r="M155" i="30" s="1"/>
  <c r="L84" i="30"/>
  <c r="L155" i="30" s="1"/>
  <c r="K84" i="30"/>
  <c r="K155" i="30" s="1"/>
  <c r="J84" i="30"/>
  <c r="J155" i="30" s="1"/>
  <c r="I84" i="30"/>
  <c r="I155" i="30" s="1"/>
  <c r="H84" i="30"/>
  <c r="H155" i="30" s="1"/>
  <c r="G84" i="30"/>
  <c r="G155" i="30" s="1"/>
  <c r="F84" i="30"/>
  <c r="F155" i="30" s="1"/>
  <c r="E84" i="30"/>
  <c r="E155" i="30" s="1"/>
  <c r="D84" i="30"/>
  <c r="D155" i="30" s="1"/>
  <c r="C84" i="30"/>
  <c r="N83" i="30"/>
  <c r="M83" i="30"/>
  <c r="M144" i="30" s="1"/>
  <c r="L83" i="30"/>
  <c r="L144" i="30" s="1"/>
  <c r="K83" i="30"/>
  <c r="K144" i="30" s="1"/>
  <c r="J83" i="30"/>
  <c r="J144" i="30" s="1"/>
  <c r="I83" i="30"/>
  <c r="I144" i="30" s="1"/>
  <c r="H83" i="30"/>
  <c r="H144" i="30" s="1"/>
  <c r="G83" i="30"/>
  <c r="G144" i="30" s="1"/>
  <c r="F83" i="30"/>
  <c r="F144" i="30" s="1"/>
  <c r="N72" i="30"/>
  <c r="N154" i="30" s="1"/>
  <c r="M72" i="30"/>
  <c r="M154" i="30" s="1"/>
  <c r="L72" i="30"/>
  <c r="L154" i="30" s="1"/>
  <c r="K72" i="30"/>
  <c r="K154" i="30" s="1"/>
  <c r="J72" i="30"/>
  <c r="J154" i="30" s="1"/>
  <c r="I72" i="30"/>
  <c r="I154" i="30" s="1"/>
  <c r="H72" i="30"/>
  <c r="H154" i="30" s="1"/>
  <c r="G72" i="30"/>
  <c r="G154" i="30" s="1"/>
  <c r="F72" i="30"/>
  <c r="F154" i="30" s="1"/>
  <c r="E72" i="30"/>
  <c r="E154" i="30" s="1"/>
  <c r="D72" i="30"/>
  <c r="D154" i="30" s="1"/>
  <c r="C72" i="30"/>
  <c r="N71" i="30"/>
  <c r="M71" i="30"/>
  <c r="M143" i="30" s="1"/>
  <c r="L71" i="30"/>
  <c r="L143" i="30" s="1"/>
  <c r="K71" i="30"/>
  <c r="K143" i="30" s="1"/>
  <c r="J71" i="30"/>
  <c r="J143" i="30" s="1"/>
  <c r="I71" i="30"/>
  <c r="I143" i="30" s="1"/>
  <c r="H71" i="30"/>
  <c r="H143" i="30" s="1"/>
  <c r="G71" i="30"/>
  <c r="G143" i="30" s="1"/>
  <c r="F71" i="30"/>
  <c r="F143" i="30" s="1"/>
  <c r="E71" i="30"/>
  <c r="E143" i="30" s="1"/>
  <c r="D71" i="30"/>
  <c r="D143" i="30" s="1"/>
  <c r="C71" i="30"/>
  <c r="C143" i="30" s="1"/>
  <c r="N60" i="30"/>
  <c r="N153" i="30" s="1"/>
  <c r="M60" i="30"/>
  <c r="M153" i="30" s="1"/>
  <c r="L60" i="30"/>
  <c r="L153" i="30" s="1"/>
  <c r="K60" i="30"/>
  <c r="K153" i="30" s="1"/>
  <c r="J60" i="30"/>
  <c r="J153" i="30" s="1"/>
  <c r="I60" i="30"/>
  <c r="I153" i="30" s="1"/>
  <c r="H60" i="30"/>
  <c r="H153" i="30" s="1"/>
  <c r="G60" i="30"/>
  <c r="F60" i="30"/>
  <c r="F153" i="30" s="1"/>
  <c r="E60" i="30"/>
  <c r="E153" i="30" s="1"/>
  <c r="D60" i="30"/>
  <c r="D153" i="30" s="1"/>
  <c r="C60" i="30"/>
  <c r="C153" i="30" s="1"/>
  <c r="N59" i="30"/>
  <c r="N142" i="30" s="1"/>
  <c r="M59" i="30"/>
  <c r="M142" i="30" s="1"/>
  <c r="L59" i="30"/>
  <c r="L142" i="30" s="1"/>
  <c r="K59" i="30"/>
  <c r="K142" i="30" s="1"/>
  <c r="J59" i="30"/>
  <c r="J142" i="30" s="1"/>
  <c r="I59" i="30"/>
  <c r="I142" i="30" s="1"/>
  <c r="H59" i="30"/>
  <c r="H142" i="30" s="1"/>
  <c r="G59" i="30"/>
  <c r="F59" i="30"/>
  <c r="F142" i="30" s="1"/>
  <c r="E59" i="30"/>
  <c r="E142" i="30" s="1"/>
  <c r="D59" i="30"/>
  <c r="D142" i="30" s="1"/>
  <c r="C59" i="30"/>
  <c r="C142" i="30" s="1"/>
  <c r="N48" i="30"/>
  <c r="N152" i="30" s="1"/>
  <c r="M48" i="30"/>
  <c r="M152" i="30" s="1"/>
  <c r="L48" i="30"/>
  <c r="L152" i="30" s="1"/>
  <c r="K48" i="30"/>
  <c r="K152" i="30" s="1"/>
  <c r="J48" i="30"/>
  <c r="J152" i="30" s="1"/>
  <c r="I48" i="30"/>
  <c r="I152" i="30" s="1"/>
  <c r="H48" i="30"/>
  <c r="H152" i="30" s="1"/>
  <c r="G48" i="30"/>
  <c r="G152" i="30" s="1"/>
  <c r="F48" i="30"/>
  <c r="F152" i="30" s="1"/>
  <c r="E48" i="30"/>
  <c r="E152" i="30" s="1"/>
  <c r="D48" i="30"/>
  <c r="D152" i="30" s="1"/>
  <c r="C48" i="30"/>
  <c r="N47" i="30"/>
  <c r="N141" i="30" s="1"/>
  <c r="M47" i="30"/>
  <c r="M141" i="30" s="1"/>
  <c r="L47" i="30"/>
  <c r="L141" i="30" s="1"/>
  <c r="K47" i="30"/>
  <c r="K141" i="30" s="1"/>
  <c r="J47" i="30"/>
  <c r="J141" i="30" s="1"/>
  <c r="I47" i="30"/>
  <c r="I141" i="30" s="1"/>
  <c r="H47" i="30"/>
  <c r="H141" i="30" s="1"/>
  <c r="G47" i="30"/>
  <c r="G141" i="30" s="1"/>
  <c r="F47" i="30"/>
  <c r="F141" i="30" s="1"/>
  <c r="E47" i="30"/>
  <c r="E141" i="30" s="1"/>
  <c r="D47" i="30"/>
  <c r="D141" i="30" s="1"/>
  <c r="C47" i="30"/>
  <c r="N36" i="30"/>
  <c r="N151" i="30" s="1"/>
  <c r="M36" i="30"/>
  <c r="M151" i="30" s="1"/>
  <c r="L36" i="30"/>
  <c r="L151" i="30" s="1"/>
  <c r="K36" i="30"/>
  <c r="J36" i="30"/>
  <c r="J151" i="30" s="1"/>
  <c r="I36" i="30"/>
  <c r="I151" i="30" s="1"/>
  <c r="H36" i="30"/>
  <c r="H151" i="30" s="1"/>
  <c r="G36" i="30"/>
  <c r="G151" i="30" s="1"/>
  <c r="F36" i="30"/>
  <c r="F151" i="30" s="1"/>
  <c r="E36" i="30"/>
  <c r="E151" i="30" s="1"/>
  <c r="D36" i="30"/>
  <c r="D151" i="30" s="1"/>
  <c r="C36" i="30"/>
  <c r="C151" i="30" s="1"/>
  <c r="N35" i="30"/>
  <c r="N140" i="30" s="1"/>
  <c r="M35" i="30"/>
  <c r="M140" i="30" s="1"/>
  <c r="L35" i="30"/>
  <c r="L140" i="30" s="1"/>
  <c r="K35" i="30"/>
  <c r="J35" i="30"/>
  <c r="J140" i="30" s="1"/>
  <c r="I35" i="30"/>
  <c r="I140" i="30" s="1"/>
  <c r="H35" i="30"/>
  <c r="G35" i="30"/>
  <c r="G140" i="30" s="1"/>
  <c r="F35" i="30"/>
  <c r="F140" i="30" s="1"/>
  <c r="E35" i="30"/>
  <c r="E140" i="30" s="1"/>
  <c r="D35" i="30"/>
  <c r="D140" i="30" s="1"/>
  <c r="C35" i="30"/>
  <c r="N24" i="30"/>
  <c r="N150" i="30" s="1"/>
  <c r="M24" i="30"/>
  <c r="M150" i="30" s="1"/>
  <c r="L24" i="30"/>
  <c r="K24" i="30"/>
  <c r="K150" i="30" s="1"/>
  <c r="J24" i="30"/>
  <c r="J150" i="30" s="1"/>
  <c r="I24" i="30"/>
  <c r="I150" i="30" s="1"/>
  <c r="H24" i="30"/>
  <c r="H150" i="30" s="1"/>
  <c r="G24" i="30"/>
  <c r="G150" i="30" s="1"/>
  <c r="F24" i="30"/>
  <c r="F150" i="30" s="1"/>
  <c r="E24" i="30"/>
  <c r="E150" i="30" s="1"/>
  <c r="D24" i="30"/>
  <c r="D150" i="30" s="1"/>
  <c r="C24" i="30"/>
  <c r="C150" i="30" s="1"/>
  <c r="N23" i="30"/>
  <c r="N139" i="30" s="1"/>
  <c r="M23" i="30"/>
  <c r="M139" i="30" s="1"/>
  <c r="L23" i="30"/>
  <c r="L139" i="30" s="1"/>
  <c r="K23" i="30"/>
  <c r="K139" i="30" s="1"/>
  <c r="J23" i="30"/>
  <c r="J139" i="30" s="1"/>
  <c r="I23" i="30"/>
  <c r="I139" i="30" s="1"/>
  <c r="H23" i="30"/>
  <c r="H139" i="30" s="1"/>
  <c r="G23" i="30"/>
  <c r="F23" i="30"/>
  <c r="F139" i="30" s="1"/>
  <c r="E23" i="30"/>
  <c r="E139" i="30" s="1"/>
  <c r="D23" i="30"/>
  <c r="C23" i="30"/>
  <c r="C139" i="30" s="1"/>
  <c r="N12" i="30"/>
  <c r="N149" i="30" s="1"/>
  <c r="M12" i="30"/>
  <c r="M149" i="30" s="1"/>
  <c r="L12" i="30"/>
  <c r="L149" i="30" s="1"/>
  <c r="K12" i="30"/>
  <c r="J12" i="30"/>
  <c r="J149" i="30" s="1"/>
  <c r="I12" i="30"/>
  <c r="I149" i="30" s="1"/>
  <c r="H12" i="30"/>
  <c r="G12" i="30"/>
  <c r="G149" i="30" s="1"/>
  <c r="F12" i="30"/>
  <c r="F149" i="30" s="1"/>
  <c r="E12" i="30"/>
  <c r="E149" i="30" s="1"/>
  <c r="D12" i="30"/>
  <c r="D149" i="30" s="1"/>
  <c r="C12" i="30"/>
  <c r="C149" i="30" s="1"/>
  <c r="N11" i="30"/>
  <c r="N138" i="30" s="1"/>
  <c r="M11" i="30"/>
  <c r="M138" i="30" s="1"/>
  <c r="L11" i="30"/>
  <c r="L138" i="30" s="1"/>
  <c r="K11" i="30"/>
  <c r="J11" i="30"/>
  <c r="J138" i="30" s="1"/>
  <c r="I11" i="30"/>
  <c r="I138" i="30" s="1"/>
  <c r="H11" i="30"/>
  <c r="G11" i="30"/>
  <c r="G138" i="30" s="1"/>
  <c r="F11" i="30"/>
  <c r="F138" i="30" s="1"/>
  <c r="E11" i="30"/>
  <c r="E138" i="30" s="1"/>
  <c r="D11" i="30"/>
  <c r="D138" i="30" s="1"/>
  <c r="B59" i="34"/>
  <c r="C55" i="34"/>
  <c r="O52" i="34"/>
  <c r="G22" i="28"/>
  <c r="B22" i="28"/>
  <c r="A21" i="28"/>
  <c r="J10" i="28"/>
  <c r="G10" i="28"/>
  <c r="F10" i="28"/>
  <c r="B10" i="28"/>
  <c r="M10" i="28"/>
  <c r="L10" i="28"/>
  <c r="K22" i="28"/>
  <c r="J22" i="28"/>
  <c r="I10" i="28"/>
  <c r="H10" i="28"/>
  <c r="F22" i="28"/>
  <c r="E10" i="28"/>
  <c r="D22" i="28"/>
  <c r="C83" i="30"/>
  <c r="A20" i="28"/>
  <c r="A19" i="28"/>
  <c r="A18" i="28"/>
  <c r="A17" i="28"/>
  <c r="A16" i="28"/>
  <c r="A15" i="28"/>
  <c r="A14" i="28"/>
  <c r="A73" i="35"/>
  <c r="A72" i="35"/>
  <c r="A71" i="35"/>
  <c r="A70" i="35"/>
  <c r="A69" i="35"/>
  <c r="A68" i="35"/>
  <c r="A67" i="35"/>
  <c r="A63" i="35"/>
  <c r="O61" i="35"/>
  <c r="D61" i="35"/>
  <c r="A61" i="35"/>
  <c r="AK60" i="35"/>
  <c r="AW60" i="35" s="1"/>
  <c r="BI60" i="35" s="1"/>
  <c r="AJ60" i="35"/>
  <c r="AV60" i="35" s="1"/>
  <c r="BH60" i="35" s="1"/>
  <c r="AI60" i="35"/>
  <c r="AU60" i="35" s="1"/>
  <c r="BG60" i="35" s="1"/>
  <c r="AH60" i="35"/>
  <c r="AG60" i="35"/>
  <c r="AS60" i="35" s="1"/>
  <c r="BE60" i="35" s="1"/>
  <c r="AF60" i="35"/>
  <c r="AR60" i="35" s="1"/>
  <c r="BD60" i="35" s="1"/>
  <c r="AE60" i="35"/>
  <c r="AQ60" i="35" s="1"/>
  <c r="BC60" i="35" s="1"/>
  <c r="AD60" i="35"/>
  <c r="AP60" i="35" s="1"/>
  <c r="BB60" i="35" s="1"/>
  <c r="AC60" i="35"/>
  <c r="AO60" i="35" s="1"/>
  <c r="BA60" i="35" s="1"/>
  <c r="AB60" i="35"/>
  <c r="AN60" i="35" s="1"/>
  <c r="AZ60" i="35" s="1"/>
  <c r="AA60" i="35"/>
  <c r="AM60" i="35" s="1"/>
  <c r="AY60" i="35" s="1"/>
  <c r="A60" i="35"/>
  <c r="A59" i="35"/>
  <c r="A58" i="35"/>
  <c r="B57" i="35"/>
  <c r="BI52" i="35"/>
  <c r="BH52" i="35"/>
  <c r="BG52" i="35"/>
  <c r="BF52" i="35"/>
  <c r="BE52" i="35"/>
  <c r="BD52" i="35"/>
  <c r="BC52" i="35"/>
  <c r="BB52" i="35"/>
  <c r="BA52" i="35"/>
  <c r="AZ52" i="35"/>
  <c r="AY52" i="35"/>
  <c r="AW52" i="35"/>
  <c r="AV52" i="35"/>
  <c r="AU52" i="35"/>
  <c r="AT52" i="35"/>
  <c r="AS52" i="35"/>
  <c r="AR52" i="35"/>
  <c r="AQ52" i="35"/>
  <c r="AP52" i="35"/>
  <c r="AO52" i="35"/>
  <c r="AN52" i="35"/>
  <c r="AM52" i="35"/>
  <c r="AK52" i="35"/>
  <c r="AJ52" i="35"/>
  <c r="AI52" i="35"/>
  <c r="AH52" i="35"/>
  <c r="AG52" i="35"/>
  <c r="AF52" i="35"/>
  <c r="AE52" i="35"/>
  <c r="AD52" i="35"/>
  <c r="AC52" i="35"/>
  <c r="AB52" i="35"/>
  <c r="AA52" i="35"/>
  <c r="Y52" i="35"/>
  <c r="X52" i="35"/>
  <c r="W52" i="35"/>
  <c r="V52" i="35"/>
  <c r="U52" i="35"/>
  <c r="T52" i="35"/>
  <c r="S52" i="35"/>
  <c r="R52" i="35"/>
  <c r="Q52" i="35"/>
  <c r="P52" i="35"/>
  <c r="O52" i="35"/>
  <c r="M52" i="35"/>
  <c r="L52" i="35"/>
  <c r="K52" i="35"/>
  <c r="J52" i="35"/>
  <c r="I52" i="35"/>
  <c r="H52" i="35"/>
  <c r="G52" i="35"/>
  <c r="F52" i="35"/>
  <c r="D52" i="35"/>
  <c r="C52" i="35"/>
  <c r="A52" i="35"/>
  <c r="A51" i="35"/>
  <c r="A50" i="35"/>
  <c r="A49" i="35"/>
  <c r="A48" i="35"/>
  <c r="F47" i="35"/>
  <c r="E47" i="35"/>
  <c r="D47" i="35"/>
  <c r="C47" i="35"/>
  <c r="A47" i="35"/>
  <c r="A46" i="35"/>
  <c r="A45" i="35"/>
  <c r="A44" i="35"/>
  <c r="A43" i="35"/>
  <c r="A42" i="35"/>
  <c r="A41" i="35"/>
  <c r="A39" i="35"/>
  <c r="A36" i="35"/>
  <c r="A35" i="35"/>
  <c r="A34" i="35"/>
  <c r="A33" i="35"/>
  <c r="A32" i="35"/>
  <c r="A31" i="35"/>
  <c r="A30" i="35"/>
  <c r="A29" i="35"/>
  <c r="B27" i="35"/>
  <c r="A22" i="35"/>
  <c r="A21" i="35"/>
  <c r="B20" i="35"/>
  <c r="C20" i="35" s="1"/>
  <c r="A20" i="35"/>
  <c r="B19" i="35"/>
  <c r="B106" i="34" s="1"/>
  <c r="A19" i="35"/>
  <c r="B17" i="35"/>
  <c r="B91" i="34" s="1"/>
  <c r="A17" i="35"/>
  <c r="A90" i="34" s="1"/>
  <c r="B16" i="35"/>
  <c r="B98" i="34" s="1"/>
  <c r="B99" i="34" s="1"/>
  <c r="A16" i="35"/>
  <c r="A97" i="34" s="1"/>
  <c r="B15" i="35"/>
  <c r="B113" i="34" s="1"/>
  <c r="A15" i="35"/>
  <c r="A112" i="34" s="1"/>
  <c r="B14" i="35"/>
  <c r="A14" i="35"/>
  <c r="A83" i="34" s="1"/>
  <c r="B13" i="35"/>
  <c r="B75" i="34" s="1"/>
  <c r="B78" i="34" s="1"/>
  <c r="B79" i="34" s="1"/>
  <c r="A13" i="35"/>
  <c r="B12" i="35"/>
  <c r="B69" i="34" s="1"/>
  <c r="B72" i="34" s="1"/>
  <c r="A12" i="35"/>
  <c r="B11" i="35"/>
  <c r="B63" i="34" s="1"/>
  <c r="A11" i="35"/>
  <c r="B9" i="35"/>
  <c r="C9" i="35" s="1"/>
  <c r="D9" i="35" s="1"/>
  <c r="E9" i="35" s="1"/>
  <c r="F9" i="35" s="1"/>
  <c r="A9" i="35"/>
  <c r="B8" i="35"/>
  <c r="B45" i="34" s="1"/>
  <c r="A8" i="35"/>
  <c r="B7" i="35"/>
  <c r="B38" i="34" s="1"/>
  <c r="B39" i="34" s="1"/>
  <c r="A7" i="35"/>
  <c r="B6" i="35"/>
  <c r="B31" i="34" s="1"/>
  <c r="A6" i="35"/>
  <c r="B5" i="35"/>
  <c r="B10" i="34" s="1"/>
  <c r="A5" i="35"/>
  <c r="B4" i="35"/>
  <c r="C4" i="35" s="1"/>
  <c r="A4" i="35"/>
  <c r="B3" i="35"/>
  <c r="B3" i="34" s="1"/>
  <c r="B4" i="34" s="1"/>
  <c r="A3" i="35"/>
  <c r="B2" i="35"/>
  <c r="C28" i="35" s="1"/>
  <c r="C32" i="35" s="1"/>
  <c r="A2" i="35"/>
  <c r="C1" i="35"/>
  <c r="B2" i="34" s="1"/>
  <c r="B1" i="28" s="1"/>
  <c r="B13" i="28" s="1"/>
  <c r="H85" i="51"/>
  <c r="F85" i="51"/>
  <c r="H78" i="51"/>
  <c r="F78" i="51"/>
  <c r="E78" i="51"/>
  <c r="H76" i="51"/>
  <c r="F76" i="51"/>
  <c r="E76" i="51"/>
  <c r="F73" i="51"/>
  <c r="F74" i="51" s="1"/>
  <c r="F75" i="51" s="1"/>
  <c r="E73" i="51"/>
  <c r="A65" i="51"/>
  <c r="A66" i="35" s="1"/>
  <c r="H56" i="51"/>
  <c r="F56" i="51"/>
  <c r="E56" i="51"/>
  <c r="A37" i="51"/>
  <c r="A37" i="35" s="1"/>
  <c r="H81" i="51"/>
  <c r="E23" i="51"/>
  <c r="E81" i="51" s="1"/>
  <c r="E18" i="51"/>
  <c r="F18" i="51"/>
  <c r="H91" i="51"/>
  <c r="F10" i="51"/>
  <c r="F91" i="51" s="1"/>
  <c r="E10" i="51"/>
  <c r="I76" i="51"/>
  <c r="A166" i="30"/>
  <c r="A177" i="30" s="1"/>
  <c r="A188" i="30" s="1"/>
  <c r="A199" i="30" s="1"/>
  <c r="A210" i="30" s="1"/>
  <c r="A165" i="30"/>
  <c r="A176" i="30" s="1"/>
  <c r="A187" i="30" s="1"/>
  <c r="A198" i="30" s="1"/>
  <c r="A209" i="30" s="1"/>
  <c r="A219" i="30"/>
  <c r="A140" i="30"/>
  <c r="A215" i="30"/>
  <c r="H40" i="56"/>
  <c r="C35" i="56"/>
  <c r="D35" i="56" s="1"/>
  <c r="E35" i="56" s="1"/>
  <c r="F35" i="56" s="1"/>
  <c r="G35" i="56" s="1"/>
  <c r="H35" i="56" s="1"/>
  <c r="F54" i="34"/>
  <c r="V52" i="34"/>
  <c r="B50" i="34"/>
  <c r="B107" i="34" s="1"/>
  <c r="D19" i="56"/>
  <c r="D30" i="56" s="1"/>
  <c r="AY2" i="30"/>
  <c r="AM2" i="30"/>
  <c r="AM14" i="30" s="1"/>
  <c r="AM26" i="30" s="1"/>
  <c r="AM38" i="30" s="1"/>
  <c r="AM50" i="30" s="1"/>
  <c r="AM62" i="30" s="1"/>
  <c r="AM74" i="30" s="1"/>
  <c r="AM86" i="30" s="1"/>
  <c r="B64" i="34" l="1"/>
  <c r="B66" i="34"/>
  <c r="B109" i="34"/>
  <c r="L79" i="59"/>
  <c r="W79" i="59"/>
  <c r="L58" i="59"/>
  <c r="W58" i="59"/>
  <c r="L76" i="59"/>
  <c r="W76" i="59"/>
  <c r="L71" i="59"/>
  <c r="W71" i="59"/>
  <c r="L54" i="59"/>
  <c r="W54" i="59"/>
  <c r="L83" i="59"/>
  <c r="W83" i="59"/>
  <c r="L55" i="59"/>
  <c r="W55" i="59"/>
  <c r="L56" i="59"/>
  <c r="W56" i="59"/>
  <c r="L69" i="59"/>
  <c r="W69" i="59"/>
  <c r="L86" i="59"/>
  <c r="W86" i="59"/>
  <c r="L51" i="59"/>
  <c r="W51" i="59"/>
  <c r="L62" i="59"/>
  <c r="W62" i="59"/>
  <c r="L81" i="59"/>
  <c r="W81" i="59"/>
  <c r="L53" i="59"/>
  <c r="W53" i="59"/>
  <c r="L82" i="59"/>
  <c r="W82" i="59"/>
  <c r="L75" i="59"/>
  <c r="W75" i="59"/>
  <c r="L67" i="59"/>
  <c r="W67" i="59"/>
  <c r="S68" i="59"/>
  <c r="AD68" i="59"/>
  <c r="J88" i="59"/>
  <c r="C65" i="35" s="1"/>
  <c r="K6" i="59"/>
  <c r="V6" i="59"/>
  <c r="L84" i="59"/>
  <c r="W84" i="59"/>
  <c r="L78" i="59"/>
  <c r="W78" i="59"/>
  <c r="L61" i="59"/>
  <c r="W61" i="59"/>
  <c r="L72" i="59"/>
  <c r="W72" i="59"/>
  <c r="L73" i="59"/>
  <c r="W73" i="59"/>
  <c r="R74" i="59"/>
  <c r="AC74" i="59"/>
  <c r="L66" i="59"/>
  <c r="W66" i="59"/>
  <c r="L59" i="59"/>
  <c r="W59" i="59"/>
  <c r="L77" i="59"/>
  <c r="W77" i="59"/>
  <c r="L80" i="59"/>
  <c r="W80" i="59"/>
  <c r="L60" i="59"/>
  <c r="W60" i="59"/>
  <c r="L63" i="59"/>
  <c r="W63" i="59"/>
  <c r="L64" i="59"/>
  <c r="W64" i="59"/>
  <c r="L65" i="59"/>
  <c r="W65" i="59"/>
  <c r="L57" i="59"/>
  <c r="W57" i="59"/>
  <c r="D24" i="56"/>
  <c r="D32" i="56"/>
  <c r="D33" i="56"/>
  <c r="E91" i="51"/>
  <c r="E24" i="51"/>
  <c r="Y41" i="34"/>
  <c r="D34" i="56"/>
  <c r="V54" i="34" s="1"/>
  <c r="AT60" i="35"/>
  <c r="B101" i="34"/>
  <c r="C33" i="35" s="1"/>
  <c r="B37" i="34"/>
  <c r="O37" i="35"/>
  <c r="D55" i="34"/>
  <c r="G9" i="35"/>
  <c r="H9" i="35" s="1"/>
  <c r="I9" i="35" s="1"/>
  <c r="Z60" i="35"/>
  <c r="J59" i="51" s="1"/>
  <c r="C46" i="34"/>
  <c r="Y92" i="30"/>
  <c r="AY38" i="30"/>
  <c r="AY74" i="30"/>
  <c r="O97" i="30"/>
  <c r="P97" i="30" s="1"/>
  <c r="Q97" i="30" s="1"/>
  <c r="R97" i="30" s="1"/>
  <c r="S97" i="30" s="1"/>
  <c r="T97" i="30" s="1"/>
  <c r="U97" i="30" s="1"/>
  <c r="V97" i="30" s="1"/>
  <c r="W97" i="30" s="1"/>
  <c r="X97" i="30" s="1"/>
  <c r="Y97" i="30" s="1"/>
  <c r="Z97" i="30" s="1"/>
  <c r="B97" i="30"/>
  <c r="G113" i="30"/>
  <c r="AX51" i="34"/>
  <c r="AL52" i="34"/>
  <c r="E82" i="51"/>
  <c r="E79" i="51"/>
  <c r="F82" i="51"/>
  <c r="F79" i="51"/>
  <c r="H82" i="51"/>
  <c r="H79" i="51"/>
  <c r="C67" i="35"/>
  <c r="K54" i="34"/>
  <c r="M54" i="34"/>
  <c r="D69" i="35"/>
  <c r="B116" i="34"/>
  <c r="C113" i="34" s="1"/>
  <c r="C116" i="34" s="1"/>
  <c r="D113" i="34" s="1"/>
  <c r="D116" i="34" s="1"/>
  <c r="E113" i="34" s="1"/>
  <c r="C69" i="35"/>
  <c r="P61" i="35"/>
  <c r="P37" i="35" s="1"/>
  <c r="D37" i="35"/>
  <c r="B83" i="34"/>
  <c r="P104" i="30"/>
  <c r="S52" i="34"/>
  <c r="X102" i="30"/>
  <c r="W52" i="34"/>
  <c r="X104" i="30"/>
  <c r="C54" i="34"/>
  <c r="B21" i="34"/>
  <c r="AA2" i="30"/>
  <c r="AA26" i="30" s="1"/>
  <c r="A139" i="30"/>
  <c r="A161" i="30"/>
  <c r="A172" i="30" s="1"/>
  <c r="A183" i="30" s="1"/>
  <c r="A194" i="30" s="1"/>
  <c r="A205" i="30" s="1"/>
  <c r="A216" i="30"/>
  <c r="A218" i="30"/>
  <c r="A130" i="30"/>
  <c r="A39" i="30"/>
  <c r="A141" i="30"/>
  <c r="P52" i="34"/>
  <c r="T52" i="34"/>
  <c r="X52" i="34"/>
  <c r="E19" i="56"/>
  <c r="E30" i="56" s="1"/>
  <c r="H2" i="56"/>
  <c r="I54" i="34"/>
  <c r="E54" i="34"/>
  <c r="H54" i="34"/>
  <c r="D54" i="34"/>
  <c r="A143" i="30"/>
  <c r="A220" i="30"/>
  <c r="A54" i="56"/>
  <c r="AA61" i="35"/>
  <c r="Q52" i="34"/>
  <c r="U52" i="34"/>
  <c r="Y52" i="34"/>
  <c r="G54" i="34"/>
  <c r="Q92" i="30"/>
  <c r="P102" i="30"/>
  <c r="O2" i="30"/>
  <c r="W104" i="30"/>
  <c r="S104" i="30"/>
  <c r="O104" i="30"/>
  <c r="W102" i="30"/>
  <c r="S102" i="30"/>
  <c r="O102" i="30"/>
  <c r="X92" i="30"/>
  <c r="T92" i="30"/>
  <c r="P92" i="30"/>
  <c r="Z104" i="30"/>
  <c r="V104" i="30"/>
  <c r="R104" i="30"/>
  <c r="Z102" i="30"/>
  <c r="V102" i="30"/>
  <c r="R102" i="30"/>
  <c r="W92" i="30"/>
  <c r="S92" i="30"/>
  <c r="O92" i="30"/>
  <c r="Y104" i="30"/>
  <c r="U104" i="30"/>
  <c r="Q104" i="30"/>
  <c r="Y102" i="30"/>
  <c r="U102" i="30"/>
  <c r="Q102" i="30"/>
  <c r="Z92" i="30"/>
  <c r="C92" i="30" s="1"/>
  <c r="V92" i="30"/>
  <c r="R92" i="30"/>
  <c r="D25" i="56"/>
  <c r="D28" i="56" s="1"/>
  <c r="R52" i="34"/>
  <c r="B54" i="34"/>
  <c r="J54" i="34"/>
  <c r="U92" i="30"/>
  <c r="T102" i="30"/>
  <c r="T104" i="30"/>
  <c r="C59" i="34"/>
  <c r="D59" i="34" s="1"/>
  <c r="E59" i="34" s="1"/>
  <c r="F59" i="34" s="1"/>
  <c r="G59" i="34" s="1"/>
  <c r="H59" i="34" s="1"/>
  <c r="I59" i="34" s="1"/>
  <c r="J59" i="34" s="1"/>
  <c r="K59" i="34" s="1"/>
  <c r="L59" i="34" s="1"/>
  <c r="M59" i="34" s="1"/>
  <c r="N59" i="34" s="1"/>
  <c r="O59" i="34" s="1"/>
  <c r="P59" i="34" s="1"/>
  <c r="Q59" i="34" s="1"/>
  <c r="R59" i="34" s="1"/>
  <c r="S59" i="34" s="1"/>
  <c r="T59" i="34" s="1"/>
  <c r="U59" i="34" s="1"/>
  <c r="V59" i="34" s="1"/>
  <c r="W59" i="34" s="1"/>
  <c r="X59" i="34" s="1"/>
  <c r="Y59" i="34" s="1"/>
  <c r="Z59" i="34" s="1"/>
  <c r="AA59" i="34" s="1"/>
  <c r="AB59" i="34" s="1"/>
  <c r="AC59" i="34" s="1"/>
  <c r="AD59" i="34" s="1"/>
  <c r="AE59" i="34" s="1"/>
  <c r="AF59" i="34" s="1"/>
  <c r="AG59" i="34" s="1"/>
  <c r="AH59" i="34" s="1"/>
  <c r="AI59" i="34" s="1"/>
  <c r="AJ59" i="34" s="1"/>
  <c r="AK59" i="34" s="1"/>
  <c r="AL59" i="34" s="1"/>
  <c r="AM59" i="34" s="1"/>
  <c r="AN59" i="34" s="1"/>
  <c r="AO59" i="34" s="1"/>
  <c r="AP59" i="34" s="1"/>
  <c r="AQ59" i="34" s="1"/>
  <c r="AR59" i="34" s="1"/>
  <c r="AS59" i="34" s="1"/>
  <c r="AT59" i="34" s="1"/>
  <c r="AU59" i="34" s="1"/>
  <c r="AV59" i="34" s="1"/>
  <c r="AW59" i="34" s="1"/>
  <c r="AX59" i="34" s="1"/>
  <c r="AY59" i="34" s="1"/>
  <c r="AZ59" i="34" s="1"/>
  <c r="BA59" i="34" s="1"/>
  <c r="BB59" i="34" s="1"/>
  <c r="BC59" i="34" s="1"/>
  <c r="BD59" i="34" s="1"/>
  <c r="BE59" i="34" s="1"/>
  <c r="BF59" i="34" s="1"/>
  <c r="BG59" i="34" s="1"/>
  <c r="BH59" i="34" s="1"/>
  <c r="BI59" i="34" s="1"/>
  <c r="B102" i="30"/>
  <c r="B104" i="30"/>
  <c r="K149" i="30"/>
  <c r="C155" i="30"/>
  <c r="D157" i="30"/>
  <c r="C13" i="34" s="1"/>
  <c r="C152" i="30"/>
  <c r="G153" i="30"/>
  <c r="G157" i="30" s="1"/>
  <c r="F13" i="34" s="1"/>
  <c r="C154" i="30"/>
  <c r="K151" i="30"/>
  <c r="E157" i="30"/>
  <c r="D13" i="34" s="1"/>
  <c r="I157" i="30"/>
  <c r="H13" i="34" s="1"/>
  <c r="M157" i="30"/>
  <c r="L13" i="34" s="1"/>
  <c r="F157" i="30"/>
  <c r="E13" i="34" s="1"/>
  <c r="J157" i="30"/>
  <c r="I13" i="34" s="1"/>
  <c r="N157" i="30"/>
  <c r="M13" i="34" s="1"/>
  <c r="H149" i="30"/>
  <c r="H157" i="30" s="1"/>
  <c r="G13" i="34" s="1"/>
  <c r="L150" i="30"/>
  <c r="L157" i="30" s="1"/>
  <c r="K13" i="34" s="1"/>
  <c r="B57" i="34"/>
  <c r="C30" i="35"/>
  <c r="AY50" i="30"/>
  <c r="AY62" i="30"/>
  <c r="AY86" i="30"/>
  <c r="E52" i="35"/>
  <c r="B60" i="34"/>
  <c r="B76" i="34" s="1"/>
  <c r="N143" i="30"/>
  <c r="K140" i="30"/>
  <c r="H138" i="30"/>
  <c r="G139" i="30"/>
  <c r="N144" i="30"/>
  <c r="C140" i="30"/>
  <c r="C138" i="30"/>
  <c r="K138" i="30"/>
  <c r="H140" i="30"/>
  <c r="C141" i="30"/>
  <c r="G142" i="30"/>
  <c r="F146" i="30"/>
  <c r="E12" i="34" s="1"/>
  <c r="D139" i="30"/>
  <c r="C144" i="30"/>
  <c r="E61" i="35"/>
  <c r="Q61" i="35" s="1"/>
  <c r="Q37" i="35" s="1"/>
  <c r="C3" i="30"/>
  <c r="C192" i="30" s="1"/>
  <c r="B112" i="34"/>
  <c r="B97" i="34"/>
  <c r="B90" i="34"/>
  <c r="J5" i="59" s="1"/>
  <c r="B105" i="34"/>
  <c r="B68" i="34"/>
  <c r="B62" i="34"/>
  <c r="B74" i="34"/>
  <c r="B44" i="34"/>
  <c r="B9" i="34"/>
  <c r="C57" i="35"/>
  <c r="B30" i="34"/>
  <c r="D1" i="35"/>
  <c r="C27" i="35"/>
  <c r="D83" i="30"/>
  <c r="L22" i="28"/>
  <c r="E83" i="30"/>
  <c r="D10" i="28"/>
  <c r="H22" i="28"/>
  <c r="C10" i="28"/>
  <c r="K10" i="28"/>
  <c r="E22" i="28"/>
  <c r="I22" i="28"/>
  <c r="M22" i="28"/>
  <c r="B53" i="34"/>
  <c r="B58" i="34" s="1"/>
  <c r="AY14" i="30"/>
  <c r="AY26" i="30"/>
  <c r="A144" i="30"/>
  <c r="A221" i="30"/>
  <c r="A133" i="30"/>
  <c r="A57" i="56"/>
  <c r="A75" i="30"/>
  <c r="A51" i="30"/>
  <c r="A127" i="30"/>
  <c r="A131" i="30"/>
  <c r="A138" i="30"/>
  <c r="A142" i="30"/>
  <c r="A162" i="30"/>
  <c r="A173" i="30" s="1"/>
  <c r="A184" i="30" s="1"/>
  <c r="A195" i="30" s="1"/>
  <c r="A206" i="30" s="1"/>
  <c r="A217" i="30"/>
  <c r="A52" i="56"/>
  <c r="A56" i="56"/>
  <c r="A15" i="30"/>
  <c r="A63" i="30"/>
  <c r="A128" i="30"/>
  <c r="A132" i="30"/>
  <c r="A163" i="30"/>
  <c r="A174" i="30" s="1"/>
  <c r="A185" i="30" s="1"/>
  <c r="A196" i="30" s="1"/>
  <c r="A207" i="30" s="1"/>
  <c r="A51" i="56"/>
  <c r="A55" i="56"/>
  <c r="A3" i="30"/>
  <c r="A53" i="56"/>
  <c r="A27" i="30"/>
  <c r="A129" i="30"/>
  <c r="A160" i="30"/>
  <c r="A171" i="30" s="1"/>
  <c r="A182" i="30" s="1"/>
  <c r="A193" i="30" s="1"/>
  <c r="A204" i="30" s="1"/>
  <c r="A164" i="30"/>
  <c r="A175" i="30" s="1"/>
  <c r="A186" i="30" s="1"/>
  <c r="A197" i="30" s="1"/>
  <c r="A208" i="30" s="1"/>
  <c r="B133" i="30"/>
  <c r="H73" i="51"/>
  <c r="H74" i="51" s="1"/>
  <c r="H75" i="51" s="1"/>
  <c r="J76" i="51"/>
  <c r="F77" i="51"/>
  <c r="H77" i="51"/>
  <c r="E77" i="51"/>
  <c r="B130" i="30"/>
  <c r="F86" i="51"/>
  <c r="F23" i="51"/>
  <c r="C64" i="30"/>
  <c r="C65" i="30" s="1"/>
  <c r="B86" i="34"/>
  <c r="C64" i="35" s="1"/>
  <c r="E74" i="51"/>
  <c r="E75" i="51" s="1"/>
  <c r="B128" i="30"/>
  <c r="I27" i="51"/>
  <c r="B74" i="35"/>
  <c r="B95" i="34"/>
  <c r="C17" i="35" s="1"/>
  <c r="B62" i="35"/>
  <c r="H24" i="51"/>
  <c r="D4" i="35"/>
  <c r="I28" i="51"/>
  <c r="D20" i="35"/>
  <c r="E20" i="35" s="1"/>
  <c r="B65" i="34"/>
  <c r="B77" i="34"/>
  <c r="B10" i="35"/>
  <c r="B71" i="34"/>
  <c r="B18" i="35"/>
  <c r="B48" i="34"/>
  <c r="B23" i="35"/>
  <c r="M57" i="59" l="1"/>
  <c r="X57" i="59"/>
  <c r="M60" i="59"/>
  <c r="X60" i="59"/>
  <c r="K88" i="59"/>
  <c r="D65" i="35" s="1"/>
  <c r="L6" i="59"/>
  <c r="W6" i="59"/>
  <c r="M66" i="59"/>
  <c r="X66" i="59"/>
  <c r="M61" i="59"/>
  <c r="X61" i="59"/>
  <c r="M82" i="59"/>
  <c r="X82" i="59"/>
  <c r="M51" i="59"/>
  <c r="X51" i="59"/>
  <c r="M55" i="59"/>
  <c r="X55" i="59"/>
  <c r="M76" i="59"/>
  <c r="X76" i="59"/>
  <c r="M65" i="59"/>
  <c r="X65" i="59"/>
  <c r="M80" i="59"/>
  <c r="X80" i="59"/>
  <c r="S74" i="59"/>
  <c r="AD74" i="59"/>
  <c r="M78" i="59"/>
  <c r="X78" i="59"/>
  <c r="T68" i="59"/>
  <c r="AE68" i="59"/>
  <c r="M53" i="59"/>
  <c r="X53" i="59"/>
  <c r="M86" i="59"/>
  <c r="X86" i="59"/>
  <c r="M83" i="59"/>
  <c r="X83" i="59"/>
  <c r="M58" i="59"/>
  <c r="X58" i="59"/>
  <c r="M64" i="59"/>
  <c r="X64" i="59"/>
  <c r="M77" i="59"/>
  <c r="X77" i="59"/>
  <c r="M73" i="59"/>
  <c r="X73" i="59"/>
  <c r="M84" i="59"/>
  <c r="X84" i="59"/>
  <c r="M67" i="59"/>
  <c r="X67" i="59"/>
  <c r="M81" i="59"/>
  <c r="X81" i="59"/>
  <c r="M69" i="59"/>
  <c r="X69" i="59"/>
  <c r="M54" i="59"/>
  <c r="X54" i="59"/>
  <c r="M79" i="59"/>
  <c r="X79" i="59"/>
  <c r="M63" i="59"/>
  <c r="X63" i="59"/>
  <c r="M59" i="59"/>
  <c r="X59" i="59"/>
  <c r="M72" i="59"/>
  <c r="X72" i="59"/>
  <c r="M75" i="59"/>
  <c r="X75" i="59"/>
  <c r="M62" i="59"/>
  <c r="X62" i="59"/>
  <c r="M56" i="59"/>
  <c r="X56" i="59"/>
  <c r="M71" i="59"/>
  <c r="X71" i="59"/>
  <c r="E24" i="56"/>
  <c r="E33" i="56"/>
  <c r="E32" i="56"/>
  <c r="AK41" i="34" s="1"/>
  <c r="B70" i="34"/>
  <c r="C31" i="35" s="1"/>
  <c r="F20" i="35"/>
  <c r="G20" i="35" s="1"/>
  <c r="H20" i="35" s="1"/>
  <c r="I20" i="35" s="1"/>
  <c r="J20" i="35" s="1"/>
  <c r="K20" i="35" s="1"/>
  <c r="L20" i="35" s="1"/>
  <c r="M20" i="35" s="1"/>
  <c r="BF60" i="35"/>
  <c r="H10" i="56"/>
  <c r="H14" i="56" s="1"/>
  <c r="E34" i="56"/>
  <c r="J9" i="35"/>
  <c r="K9" i="35" s="1"/>
  <c r="L9" i="35" s="1"/>
  <c r="M9" i="35" s="1"/>
  <c r="N9" i="35" s="1"/>
  <c r="AM52" i="59"/>
  <c r="AY52" i="59" s="1"/>
  <c r="BK52" i="59" s="1"/>
  <c r="AQ52" i="59"/>
  <c r="BC52" i="59" s="1"/>
  <c r="BO52" i="59" s="1"/>
  <c r="AO52" i="59"/>
  <c r="BA52" i="59" s="1"/>
  <c r="BM52" i="59" s="1"/>
  <c r="AI52" i="59"/>
  <c r="AU52" i="59" s="1"/>
  <c r="BG52" i="59" s="1"/>
  <c r="AL52" i="59"/>
  <c r="AX52" i="59" s="1"/>
  <c r="BJ52" i="59" s="1"/>
  <c r="AP52" i="59"/>
  <c r="BB52" i="59" s="1"/>
  <c r="BN52" i="59" s="1"/>
  <c r="AN52" i="59"/>
  <c r="AZ52" i="59" s="1"/>
  <c r="BL52" i="59" s="1"/>
  <c r="AH52" i="59"/>
  <c r="AT52" i="59" s="1"/>
  <c r="BF52" i="59" s="1"/>
  <c r="AS52" i="59"/>
  <c r="BE52" i="59" s="1"/>
  <c r="BQ52" i="59" s="1"/>
  <c r="AK52" i="59"/>
  <c r="AW52" i="59" s="1"/>
  <c r="BI52" i="59" s="1"/>
  <c r="AJ52" i="59"/>
  <c r="AV52" i="59" s="1"/>
  <c r="BH52" i="59" s="1"/>
  <c r="AR52" i="59"/>
  <c r="BD52" i="59" s="1"/>
  <c r="BP52" i="59" s="1"/>
  <c r="B103" i="34"/>
  <c r="AL60" i="35"/>
  <c r="K59" i="51" s="1"/>
  <c r="C50" i="34"/>
  <c r="E55" i="34"/>
  <c r="D46" i="34"/>
  <c r="E46" i="34" s="1"/>
  <c r="F46" i="34" s="1"/>
  <c r="G46" i="34" s="1"/>
  <c r="H46" i="34" s="1"/>
  <c r="I46" i="34" s="1"/>
  <c r="J46" i="34" s="1"/>
  <c r="K46" i="34" s="1"/>
  <c r="L46" i="34" s="1"/>
  <c r="M46" i="34" s="1"/>
  <c r="N46" i="34" s="1"/>
  <c r="O46" i="34" s="1"/>
  <c r="P46" i="34" s="1"/>
  <c r="Q46" i="34" s="1"/>
  <c r="A152" i="30"/>
  <c r="A64" i="56"/>
  <c r="A75" i="56" s="1"/>
  <c r="A151" i="30"/>
  <c r="A63" i="56"/>
  <c r="A74" i="56" s="1"/>
  <c r="A149" i="30"/>
  <c r="A61" i="56"/>
  <c r="A72" i="56" s="1"/>
  <c r="A155" i="30"/>
  <c r="A67" i="56"/>
  <c r="A78" i="56" s="1"/>
  <c r="A153" i="30"/>
  <c r="A65" i="56"/>
  <c r="A76" i="56" s="1"/>
  <c r="A154" i="30"/>
  <c r="A66" i="56"/>
  <c r="A77" i="56" s="1"/>
  <c r="A150" i="30"/>
  <c r="A62" i="56"/>
  <c r="A73" i="56" s="1"/>
  <c r="C49" i="35"/>
  <c r="O47" i="30"/>
  <c r="AA47" i="30" s="1"/>
  <c r="AM47" i="30" s="1"/>
  <c r="O74" i="30"/>
  <c r="B42" i="34"/>
  <c r="C7" i="35" s="1"/>
  <c r="AA14" i="30"/>
  <c r="C97" i="30"/>
  <c r="AA97" i="30"/>
  <c r="AB97" i="30" s="1"/>
  <c r="AC97" i="30" s="1"/>
  <c r="AD97" i="30" s="1"/>
  <c r="AE97" i="30" s="1"/>
  <c r="AF97" i="30" s="1"/>
  <c r="AG97" i="30" s="1"/>
  <c r="AH97" i="30" s="1"/>
  <c r="AI97" i="30" s="1"/>
  <c r="AJ97" i="30" s="1"/>
  <c r="AK97" i="30" s="1"/>
  <c r="AL97" i="30" s="1"/>
  <c r="AX52" i="34"/>
  <c r="F24" i="51"/>
  <c r="F81" i="51"/>
  <c r="S11" i="30"/>
  <c r="S138" i="30" s="1"/>
  <c r="U48" i="30"/>
  <c r="U152" i="30" s="1"/>
  <c r="O62" i="30"/>
  <c r="Q36" i="30"/>
  <c r="Q151" i="30" s="1"/>
  <c r="Q84" i="30"/>
  <c r="AC84" i="30" s="1"/>
  <c r="R47" i="30"/>
  <c r="AD47" i="30" s="1"/>
  <c r="AD141" i="30" s="1"/>
  <c r="O36" i="30"/>
  <c r="O151" i="30" s="1"/>
  <c r="T71" i="30"/>
  <c r="T143" i="30" s="1"/>
  <c r="V72" i="30"/>
  <c r="V154" i="30" s="1"/>
  <c r="R23" i="30"/>
  <c r="R139" i="30" s="1"/>
  <c r="P35" i="30"/>
  <c r="P140" i="30" s="1"/>
  <c r="S60" i="30"/>
  <c r="S153" i="30" s="1"/>
  <c r="AB61" i="35"/>
  <c r="AB37" i="35" s="1"/>
  <c r="AA38" i="30"/>
  <c r="AA74" i="30"/>
  <c r="AA86" i="30"/>
  <c r="Z59" i="30"/>
  <c r="AL59" i="30" s="1"/>
  <c r="Q12" i="30"/>
  <c r="AC12" i="30" s="1"/>
  <c r="X72" i="30"/>
  <c r="AJ72" i="30" s="1"/>
  <c r="Y59" i="30"/>
  <c r="Y142" i="30" s="1"/>
  <c r="S72" i="30"/>
  <c r="AE72" i="30" s="1"/>
  <c r="P12" i="30"/>
  <c r="AB12" i="30" s="1"/>
  <c r="P23" i="30"/>
  <c r="P139" i="30" s="1"/>
  <c r="E15" i="35"/>
  <c r="S36" i="30"/>
  <c r="S151" i="30" s="1"/>
  <c r="U23" i="30"/>
  <c r="AG23" i="30" s="1"/>
  <c r="X48" i="30"/>
  <c r="X152" i="30" s="1"/>
  <c r="T84" i="30"/>
  <c r="T155" i="30" s="1"/>
  <c r="Z35" i="30"/>
  <c r="Z140" i="30" s="1"/>
  <c r="Q71" i="30"/>
  <c r="Q143" i="30" s="1"/>
  <c r="O71" i="30"/>
  <c r="O143" i="30" s="1"/>
  <c r="P24" i="30"/>
  <c r="P150" i="30" s="1"/>
  <c r="W36" i="30"/>
  <c r="W151" i="30" s="1"/>
  <c r="T47" i="30"/>
  <c r="AF47" i="30" s="1"/>
  <c r="V24" i="30"/>
  <c r="AH24" i="30" s="1"/>
  <c r="O59" i="30"/>
  <c r="AA59" i="30" s="1"/>
  <c r="R72" i="30"/>
  <c r="AD72" i="30" s="1"/>
  <c r="AD154" i="30" s="1"/>
  <c r="O24" i="30"/>
  <c r="AA24" i="30" s="1"/>
  <c r="Y24" i="30"/>
  <c r="Y150" i="30" s="1"/>
  <c r="P60" i="30"/>
  <c r="P153" i="30" s="1"/>
  <c r="Z11" i="30"/>
  <c r="AL11" i="30" s="1"/>
  <c r="Q47" i="30"/>
  <c r="AC47" i="30" s="1"/>
  <c r="U72" i="30"/>
  <c r="U154" i="30" s="1"/>
  <c r="Z71" i="30"/>
  <c r="AL71" i="30" s="1"/>
  <c r="AX71" i="30" s="1"/>
  <c r="Z48" i="30"/>
  <c r="Z152" i="30" s="1"/>
  <c r="D15" i="35"/>
  <c r="C15" i="35"/>
  <c r="L54" i="34"/>
  <c r="E69" i="35"/>
  <c r="F61" i="35"/>
  <c r="E37" i="35"/>
  <c r="AM61" i="35"/>
  <c r="AA37" i="35"/>
  <c r="C104" i="30"/>
  <c r="AA50" i="30"/>
  <c r="AA62" i="30"/>
  <c r="C102" i="30"/>
  <c r="V71" i="30"/>
  <c r="AH71" i="30" s="1"/>
  <c r="R59" i="30"/>
  <c r="R142" i="30" s="1"/>
  <c r="S35" i="30"/>
  <c r="S140" i="30" s="1"/>
  <c r="W23" i="30"/>
  <c r="W139" i="30" s="1"/>
  <c r="Q11" i="30"/>
  <c r="AC11" i="30" s="1"/>
  <c r="U12" i="30"/>
  <c r="U149" i="30" s="1"/>
  <c r="Y23" i="30"/>
  <c r="Y139" i="30" s="1"/>
  <c r="Q35" i="30"/>
  <c r="Q140" i="30" s="1"/>
  <c r="U36" i="30"/>
  <c r="AG36" i="30" s="1"/>
  <c r="X47" i="30"/>
  <c r="AJ47" i="30" s="1"/>
  <c r="P59" i="30"/>
  <c r="P142" i="30" s="1"/>
  <c r="T60" i="30"/>
  <c r="T153" i="30" s="1"/>
  <c r="X71" i="30"/>
  <c r="X143" i="30" s="1"/>
  <c r="T83" i="30"/>
  <c r="T144" i="30" s="1"/>
  <c r="X84" i="30"/>
  <c r="X155" i="30" s="1"/>
  <c r="R12" i="30"/>
  <c r="R149" i="30" s="1"/>
  <c r="V23" i="30"/>
  <c r="AH23" i="30" s="1"/>
  <c r="Z24" i="30"/>
  <c r="Z150" i="30" s="1"/>
  <c r="R36" i="30"/>
  <c r="R151" i="30" s="1"/>
  <c r="U47" i="30"/>
  <c r="U141" i="30" s="1"/>
  <c r="Y48" i="30"/>
  <c r="AK48" i="30" s="1"/>
  <c r="Q60" i="30"/>
  <c r="Q153" i="30" s="1"/>
  <c r="U71" i="30"/>
  <c r="U143" i="30" s="1"/>
  <c r="Y72" i="30"/>
  <c r="Y154" i="30" s="1"/>
  <c r="U84" i="30"/>
  <c r="AG84" i="30" s="1"/>
  <c r="S71" i="30"/>
  <c r="S143" i="30" s="1"/>
  <c r="W60" i="30"/>
  <c r="W153" i="30" s="1"/>
  <c r="S48" i="30"/>
  <c r="AE48" i="30" s="1"/>
  <c r="X36" i="30"/>
  <c r="AJ36" i="30" s="1"/>
  <c r="T24" i="30"/>
  <c r="T150" i="30" s="1"/>
  <c r="X11" i="30"/>
  <c r="X138" i="30" s="1"/>
  <c r="X23" i="30"/>
  <c r="X139" i="30" s="1"/>
  <c r="V59" i="30"/>
  <c r="V142" i="30" s="1"/>
  <c r="T36" i="30"/>
  <c r="AF36" i="30" s="1"/>
  <c r="AF151" i="30" s="1"/>
  <c r="O12" i="30"/>
  <c r="AA12" i="30" s="1"/>
  <c r="AM12" i="30" s="1"/>
  <c r="W35" i="30"/>
  <c r="W140" i="30" s="1"/>
  <c r="S23" i="30"/>
  <c r="S139" i="30" s="1"/>
  <c r="W47" i="30"/>
  <c r="K157" i="30"/>
  <c r="J13" i="34" s="1"/>
  <c r="Z84" i="30"/>
  <c r="Z155" i="30" s="1"/>
  <c r="R71" i="30"/>
  <c r="R143" i="30" s="1"/>
  <c r="S59" i="30"/>
  <c r="O48" i="30"/>
  <c r="O72" i="30"/>
  <c r="Y54" i="34"/>
  <c r="X54" i="34"/>
  <c r="O54" i="34"/>
  <c r="AH52" i="34"/>
  <c r="AD52" i="34"/>
  <c r="AI52" i="34"/>
  <c r="AA52" i="34"/>
  <c r="AK52" i="34"/>
  <c r="AG52" i="34"/>
  <c r="AC52" i="34"/>
  <c r="AE52" i="34"/>
  <c r="AJ52" i="34"/>
  <c r="AF52" i="34"/>
  <c r="AB52" i="34"/>
  <c r="W54" i="34"/>
  <c r="V84" i="30"/>
  <c r="V155" i="30" s="1"/>
  <c r="Z60" i="30"/>
  <c r="Z153" i="30" s="1"/>
  <c r="V48" i="30"/>
  <c r="AH48" i="30" s="1"/>
  <c r="O26" i="30"/>
  <c r="O23" i="30"/>
  <c r="O139" i="30" s="1"/>
  <c r="U11" i="30"/>
  <c r="U138" i="30" s="1"/>
  <c r="Y12" i="30"/>
  <c r="Y149" i="30" s="1"/>
  <c r="Q24" i="30"/>
  <c r="AC24" i="30" s="1"/>
  <c r="U35" i="30"/>
  <c r="AG35" i="30" s="1"/>
  <c r="Y36" i="30"/>
  <c r="Y151" i="30" s="1"/>
  <c r="P48" i="30"/>
  <c r="P152" i="30" s="1"/>
  <c r="T59" i="30"/>
  <c r="AF59" i="30" s="1"/>
  <c r="X60" i="30"/>
  <c r="X153" i="30" s="1"/>
  <c r="P72" i="30"/>
  <c r="P154" i="30" s="1"/>
  <c r="X83" i="30"/>
  <c r="AJ83" i="30" s="1"/>
  <c r="R11" i="30"/>
  <c r="R138" i="30" s="1"/>
  <c r="V12" i="30"/>
  <c r="V149" i="30" s="1"/>
  <c r="Z23" i="30"/>
  <c r="Z139" i="30" s="1"/>
  <c r="R35" i="30"/>
  <c r="R140" i="30" s="1"/>
  <c r="V36" i="30"/>
  <c r="V151" i="30" s="1"/>
  <c r="Y47" i="30"/>
  <c r="AK47" i="30" s="1"/>
  <c r="Q59" i="30"/>
  <c r="AC59" i="30" s="1"/>
  <c r="U60" i="30"/>
  <c r="U153" i="30" s="1"/>
  <c r="Y71" i="30"/>
  <c r="Y143" i="30" s="1"/>
  <c r="U83" i="30"/>
  <c r="U144" i="30" s="1"/>
  <c r="Y84" i="30"/>
  <c r="Y155" i="30" s="1"/>
  <c r="O60" i="30"/>
  <c r="AA60" i="30" s="1"/>
  <c r="S47" i="30"/>
  <c r="S141" i="30" s="1"/>
  <c r="P36" i="30"/>
  <c r="P151" i="30" s="1"/>
  <c r="T23" i="30"/>
  <c r="T139" i="30" s="1"/>
  <c r="P11" i="30"/>
  <c r="AB11" i="30" s="1"/>
  <c r="O83" i="30"/>
  <c r="O144" i="30" s="1"/>
  <c r="W71" i="30"/>
  <c r="W143" i="30" s="1"/>
  <c r="W84" i="30"/>
  <c r="W155" i="30" s="1"/>
  <c r="W48" i="30"/>
  <c r="W152" i="30" s="1"/>
  <c r="T35" i="30"/>
  <c r="W11" i="30"/>
  <c r="R84" i="30"/>
  <c r="R155" i="30" s="1"/>
  <c r="O35" i="30"/>
  <c r="O14" i="30"/>
  <c r="Z72" i="30"/>
  <c r="T12" i="30"/>
  <c r="W12" i="30"/>
  <c r="R54" i="34"/>
  <c r="S54" i="34"/>
  <c r="U54" i="34"/>
  <c r="AI104" i="30"/>
  <c r="AE104" i="30"/>
  <c r="AA104" i="30"/>
  <c r="AI102" i="30"/>
  <c r="AE102" i="30"/>
  <c r="AA102" i="30"/>
  <c r="AJ92" i="30"/>
  <c r="AF92" i="30"/>
  <c r="AB92" i="30"/>
  <c r="AL104" i="30"/>
  <c r="AH104" i="30"/>
  <c r="AD104" i="30"/>
  <c r="AL102" i="30"/>
  <c r="AH102" i="30"/>
  <c r="AD102" i="30"/>
  <c r="AI92" i="30"/>
  <c r="AE92" i="30"/>
  <c r="AA92" i="30"/>
  <c r="AK104" i="30"/>
  <c r="AG104" i="30"/>
  <c r="AC104" i="30"/>
  <c r="AK102" i="30"/>
  <c r="AG102" i="30"/>
  <c r="AC102" i="30"/>
  <c r="AL92" i="30"/>
  <c r="D92" i="30" s="1"/>
  <c r="AH92" i="30"/>
  <c r="AD92" i="30"/>
  <c r="AJ104" i="30"/>
  <c r="AJ102" i="30"/>
  <c r="AK92" i="30"/>
  <c r="AF104" i="30"/>
  <c r="AF102" i="30"/>
  <c r="AG92" i="30"/>
  <c r="AB104" i="30"/>
  <c r="AB102" i="30"/>
  <c r="AC92" i="30"/>
  <c r="F19" i="56"/>
  <c r="F30" i="56" s="1"/>
  <c r="T54" i="34"/>
  <c r="S84" i="30"/>
  <c r="O86" i="30"/>
  <c r="O38" i="30"/>
  <c r="O50" i="30"/>
  <c r="V83" i="30"/>
  <c r="AH83" i="30" s="1"/>
  <c r="R60" i="30"/>
  <c r="AD60" i="30" s="1"/>
  <c r="V47" i="30"/>
  <c r="AH47" i="30" s="1"/>
  <c r="W24" i="30"/>
  <c r="W150" i="30" s="1"/>
  <c r="S12" i="30"/>
  <c r="AE12" i="30" s="1"/>
  <c r="Y11" i="30"/>
  <c r="Y138" i="30" s="1"/>
  <c r="Q23" i="30"/>
  <c r="Q139" i="30" s="1"/>
  <c r="U24" i="30"/>
  <c r="AG24" i="30" s="1"/>
  <c r="Y35" i="30"/>
  <c r="AK35" i="30" s="1"/>
  <c r="P47" i="30"/>
  <c r="AB47" i="30" s="1"/>
  <c r="T48" i="30"/>
  <c r="AF48" i="30" s="1"/>
  <c r="X59" i="30"/>
  <c r="AJ59" i="30" s="1"/>
  <c r="P71" i="30"/>
  <c r="P143" i="30" s="1"/>
  <c r="T72" i="30"/>
  <c r="T154" i="30" s="1"/>
  <c r="P84" i="30"/>
  <c r="P155" i="30" s="1"/>
  <c r="V11" i="30"/>
  <c r="V138" i="30" s="1"/>
  <c r="Z12" i="30"/>
  <c r="Z149" i="30" s="1"/>
  <c r="R24" i="30"/>
  <c r="AD24" i="30" s="1"/>
  <c r="V35" i="30"/>
  <c r="AH35" i="30" s="1"/>
  <c r="Z36" i="30"/>
  <c r="AL36" i="30" s="1"/>
  <c r="Q48" i="30"/>
  <c r="Q152" i="30" s="1"/>
  <c r="U59" i="30"/>
  <c r="AG59" i="30" s="1"/>
  <c r="Y60" i="30"/>
  <c r="Y153" i="30" s="1"/>
  <c r="Q72" i="30"/>
  <c r="Q154" i="30" s="1"/>
  <c r="Y83" i="30"/>
  <c r="Y144" i="30" s="1"/>
  <c r="S83" i="30"/>
  <c r="AE83" i="30" s="1"/>
  <c r="W59" i="30"/>
  <c r="AI59" i="30" s="1"/>
  <c r="X35" i="30"/>
  <c r="AJ35" i="30" s="1"/>
  <c r="X12" i="30"/>
  <c r="X149" i="30" s="1"/>
  <c r="W83" i="30"/>
  <c r="W144" i="30" s="1"/>
  <c r="R83" i="30"/>
  <c r="W72" i="30"/>
  <c r="AI72" i="30" s="1"/>
  <c r="AI154" i="30" s="1"/>
  <c r="Z47" i="30"/>
  <c r="S24" i="30"/>
  <c r="S150" i="30" s="1"/>
  <c r="O11" i="30"/>
  <c r="R48" i="30"/>
  <c r="AD48" i="30" s="1"/>
  <c r="AP48" i="30" s="1"/>
  <c r="V60" i="30"/>
  <c r="V153" i="30" s="1"/>
  <c r="O84" i="30"/>
  <c r="T11" i="30"/>
  <c r="Z83" i="30"/>
  <c r="X24" i="30"/>
  <c r="N54" i="34"/>
  <c r="Q54" i="34"/>
  <c r="P54" i="34"/>
  <c r="C157" i="30"/>
  <c r="B13" i="34" s="1"/>
  <c r="F41" i="35"/>
  <c r="C137" i="30"/>
  <c r="C146" i="30"/>
  <c r="B12" i="34" s="1"/>
  <c r="C148" i="30"/>
  <c r="C15" i="30"/>
  <c r="C27" i="30" s="1"/>
  <c r="C51" i="30" s="1"/>
  <c r="C75" i="30"/>
  <c r="C39" i="30"/>
  <c r="C63" i="30" s="1"/>
  <c r="C181" i="30"/>
  <c r="C126" i="30"/>
  <c r="C170" i="30"/>
  <c r="C159" i="30"/>
  <c r="C214" i="30"/>
  <c r="AC61" i="35"/>
  <c r="AC37" i="35" s="1"/>
  <c r="C2" i="34"/>
  <c r="C1" i="28" s="1"/>
  <c r="C13" i="28" s="1"/>
  <c r="D57" i="35"/>
  <c r="D27" i="35"/>
  <c r="E1" i="35"/>
  <c r="E144" i="30"/>
  <c r="E146" i="30" s="1"/>
  <c r="D12" i="34" s="1"/>
  <c r="E41" i="35" s="1"/>
  <c r="Q83" i="30"/>
  <c r="X51" i="34"/>
  <c r="T51" i="34"/>
  <c r="P51" i="34"/>
  <c r="W51" i="34"/>
  <c r="S51" i="34"/>
  <c r="O51" i="34"/>
  <c r="R51" i="34"/>
  <c r="V51" i="34"/>
  <c r="Y51" i="34"/>
  <c r="Q51" i="34"/>
  <c r="U51" i="34"/>
  <c r="D144" i="30"/>
  <c r="D146" i="30" s="1"/>
  <c r="C12" i="34" s="1"/>
  <c r="D41" i="35" s="1"/>
  <c r="D50" i="35" s="1"/>
  <c r="P83" i="30"/>
  <c r="E25" i="56"/>
  <c r="E28" i="56" s="1"/>
  <c r="C22" i="28"/>
  <c r="C76" i="30"/>
  <c r="C77" i="30" s="1"/>
  <c r="H86" i="51"/>
  <c r="J27" i="51"/>
  <c r="E86" i="51"/>
  <c r="B132" i="30"/>
  <c r="C40" i="30"/>
  <c r="C16" i="30"/>
  <c r="B75" i="35"/>
  <c r="B76" i="35" s="1"/>
  <c r="C59" i="35"/>
  <c r="C48" i="35"/>
  <c r="C91" i="34"/>
  <c r="C95" i="34" s="1"/>
  <c r="B80" i="34"/>
  <c r="C75" i="34" s="1"/>
  <c r="C78" i="34" s="1"/>
  <c r="C79" i="34" s="1"/>
  <c r="C45" i="34"/>
  <c r="C8" i="35"/>
  <c r="C66" i="30"/>
  <c r="C165" i="30" s="1"/>
  <c r="B127" i="30"/>
  <c r="C4" i="30"/>
  <c r="C5" i="30" s="1"/>
  <c r="B110" i="34"/>
  <c r="C72" i="35"/>
  <c r="B129" i="30"/>
  <c r="C28" i="30"/>
  <c r="C29" i="30" s="1"/>
  <c r="B24" i="35"/>
  <c r="B131" i="30"/>
  <c r="C52" i="30"/>
  <c r="C53" i="30" s="1"/>
  <c r="E4" i="35"/>
  <c r="N71" i="59" l="1"/>
  <c r="Y71" i="59"/>
  <c r="N75" i="59"/>
  <c r="Y75" i="59"/>
  <c r="N54" i="59"/>
  <c r="Y54" i="59"/>
  <c r="N58" i="59"/>
  <c r="Y58" i="59"/>
  <c r="AK58" i="59" s="1"/>
  <c r="AW58" i="59" s="1"/>
  <c r="BI58" i="59" s="1"/>
  <c r="N53" i="59"/>
  <c r="Y53" i="59"/>
  <c r="N67" i="59"/>
  <c r="Y67" i="59"/>
  <c r="N77" i="59"/>
  <c r="Y77" i="59"/>
  <c r="T74" i="59"/>
  <c r="AE74" i="59"/>
  <c r="AQ74" i="59" s="1"/>
  <c r="BC74" i="59" s="1"/>
  <c r="BO74" i="59" s="1"/>
  <c r="N76" i="59"/>
  <c r="Y76" i="59"/>
  <c r="N82" i="59"/>
  <c r="Y82" i="59"/>
  <c r="L88" i="59"/>
  <c r="E65" i="35" s="1"/>
  <c r="M6" i="59"/>
  <c r="X6" i="59"/>
  <c r="AJ6" i="59" s="1"/>
  <c r="AV6" i="59" s="1"/>
  <c r="BH6" i="59" s="1"/>
  <c r="N56" i="59"/>
  <c r="Y56" i="59"/>
  <c r="N83" i="59"/>
  <c r="Y83" i="59"/>
  <c r="N63" i="59"/>
  <c r="Y63" i="59"/>
  <c r="N69" i="59"/>
  <c r="Y69" i="59"/>
  <c r="AK69" i="59" s="1"/>
  <c r="AW69" i="59" s="1"/>
  <c r="BI69" i="59" s="1"/>
  <c r="U68" i="59"/>
  <c r="AF68" i="59"/>
  <c r="N55" i="59"/>
  <c r="Y55" i="59"/>
  <c r="N72" i="59"/>
  <c r="Y72" i="59"/>
  <c r="N84" i="59"/>
  <c r="Y84" i="59"/>
  <c r="AK84" i="59" s="1"/>
  <c r="AW84" i="59" s="1"/>
  <c r="BI84" i="59" s="1"/>
  <c r="N80" i="59"/>
  <c r="Y80" i="59"/>
  <c r="N61" i="59"/>
  <c r="Y61" i="59"/>
  <c r="N62" i="59"/>
  <c r="Y62" i="59"/>
  <c r="N64" i="59"/>
  <c r="Y64" i="59"/>
  <c r="AK64" i="59" s="1"/>
  <c r="AW64" i="59" s="1"/>
  <c r="BI64" i="59" s="1"/>
  <c r="N86" i="59"/>
  <c r="Y86" i="59"/>
  <c r="N60" i="59"/>
  <c r="Y60" i="59"/>
  <c r="N59" i="59"/>
  <c r="Y59" i="59"/>
  <c r="N79" i="59"/>
  <c r="Y79" i="59"/>
  <c r="AK79" i="59" s="1"/>
  <c r="AW79" i="59" s="1"/>
  <c r="BI79" i="59" s="1"/>
  <c r="N81" i="59"/>
  <c r="Y81" i="59"/>
  <c r="N78" i="59"/>
  <c r="Y78" i="59"/>
  <c r="N51" i="59"/>
  <c r="Y51" i="59"/>
  <c r="N73" i="59"/>
  <c r="Y73" i="59"/>
  <c r="AK73" i="59" s="1"/>
  <c r="AW73" i="59" s="1"/>
  <c r="BI73" i="59" s="1"/>
  <c r="N65" i="59"/>
  <c r="Y65" i="59"/>
  <c r="N66" i="59"/>
  <c r="Y66" i="59"/>
  <c r="N57" i="59"/>
  <c r="Y57" i="59"/>
  <c r="F24" i="56"/>
  <c r="F32" i="56"/>
  <c r="AW41" i="34" s="1"/>
  <c r="F33" i="56"/>
  <c r="H13" i="56"/>
  <c r="O9" i="35"/>
  <c r="P9" i="35" s="1"/>
  <c r="Q9" i="35" s="1"/>
  <c r="R9" i="35" s="1"/>
  <c r="S9" i="35" s="1"/>
  <c r="T9" i="35" s="1"/>
  <c r="U9" i="35" s="1"/>
  <c r="V9" i="35" s="1"/>
  <c r="W9" i="35" s="1"/>
  <c r="X9" i="35" s="1"/>
  <c r="Y9" i="35" s="1"/>
  <c r="Z9" i="35" s="1"/>
  <c r="I9" i="51"/>
  <c r="F34" i="56"/>
  <c r="C60" i="34"/>
  <c r="C76" i="34" s="1"/>
  <c r="C101" i="34"/>
  <c r="D33" i="35" s="1"/>
  <c r="F37" i="35"/>
  <c r="AS12" i="59"/>
  <c r="BE12" i="59" s="1"/>
  <c r="BQ12" i="59" s="1"/>
  <c r="AK8" i="59"/>
  <c r="AW8" i="59" s="1"/>
  <c r="BI8" i="59" s="1"/>
  <c r="AR11" i="59"/>
  <c r="BD11" i="59" s="1"/>
  <c r="BP11" i="59" s="1"/>
  <c r="AI10" i="59"/>
  <c r="AU10" i="59" s="1"/>
  <c r="BG10" i="59" s="1"/>
  <c r="AP9" i="59"/>
  <c r="BB9" i="59" s="1"/>
  <c r="BN9" i="59" s="1"/>
  <c r="AO8" i="59"/>
  <c r="BA8" i="59" s="1"/>
  <c r="BM8" i="59" s="1"/>
  <c r="AM12" i="59"/>
  <c r="AY12" i="59" s="1"/>
  <c r="BK12" i="59" s="1"/>
  <c r="AR10" i="59"/>
  <c r="BD10" i="59" s="1"/>
  <c r="BP10" i="59" s="1"/>
  <c r="AJ8" i="59"/>
  <c r="AV8" i="59" s="1"/>
  <c r="BH8" i="59" s="1"/>
  <c r="AP8" i="59"/>
  <c r="BB8" i="59" s="1"/>
  <c r="BN8" i="59" s="1"/>
  <c r="AH10" i="59"/>
  <c r="AT10" i="59" s="1"/>
  <c r="BF10" i="59" s="1"/>
  <c r="AN13" i="59"/>
  <c r="AZ13" i="59" s="1"/>
  <c r="BL13" i="59" s="1"/>
  <c r="AO9" i="59"/>
  <c r="BA9" i="59" s="1"/>
  <c r="BM9" i="59" s="1"/>
  <c r="AQ12" i="59"/>
  <c r="BC12" i="59" s="1"/>
  <c r="BO12" i="59" s="1"/>
  <c r="AR12" i="59"/>
  <c r="BD12" i="59" s="1"/>
  <c r="BP12" i="59" s="1"/>
  <c r="AI8" i="59"/>
  <c r="AU8" i="59" s="1"/>
  <c r="BG8" i="59" s="1"/>
  <c r="AP12" i="59"/>
  <c r="BB12" i="59" s="1"/>
  <c r="BN12" i="59" s="1"/>
  <c r="AH7" i="59"/>
  <c r="AT7" i="59" s="1"/>
  <c r="BF7" i="59" s="1"/>
  <c r="AO11" i="59"/>
  <c r="BA11" i="59" s="1"/>
  <c r="BM11" i="59" s="1"/>
  <c r="AJ11" i="59"/>
  <c r="AV11" i="59" s="1"/>
  <c r="BH11" i="59" s="1"/>
  <c r="AM7" i="59"/>
  <c r="AY7" i="59" s="1"/>
  <c r="BK7" i="59" s="1"/>
  <c r="AR7" i="59"/>
  <c r="BD7" i="59" s="1"/>
  <c r="BP7" i="59" s="1"/>
  <c r="AJ10" i="59"/>
  <c r="AV10" i="59" s="1"/>
  <c r="BH10" i="59" s="1"/>
  <c r="AO13" i="59"/>
  <c r="BA13" i="59" s="1"/>
  <c r="BM13" i="59" s="1"/>
  <c r="AH9" i="59"/>
  <c r="AT9" i="59" s="1"/>
  <c r="BF9" i="59" s="1"/>
  <c r="AN11" i="59"/>
  <c r="AZ11" i="59" s="1"/>
  <c r="BL11" i="59" s="1"/>
  <c r="AI9" i="59"/>
  <c r="AU9" i="59" s="1"/>
  <c r="BG9" i="59" s="1"/>
  <c r="AH8" i="59"/>
  <c r="AT8" i="59" s="1"/>
  <c r="BF8" i="59" s="1"/>
  <c r="AI6" i="59"/>
  <c r="AU6" i="59" s="1"/>
  <c r="BG6" i="59" s="1"/>
  <c r="AS9" i="59"/>
  <c r="BE9" i="59" s="1"/>
  <c r="BQ9" i="59" s="1"/>
  <c r="AM10" i="59"/>
  <c r="AY10" i="59" s="1"/>
  <c r="BK10" i="59" s="1"/>
  <c r="AS10" i="59"/>
  <c r="BE10" i="59" s="1"/>
  <c r="BQ10" i="59" s="1"/>
  <c r="AL11" i="59"/>
  <c r="AX11" i="59" s="1"/>
  <c r="BJ11" i="59" s="1"/>
  <c r="AI13" i="59"/>
  <c r="AU13" i="59" s="1"/>
  <c r="BG13" i="59" s="1"/>
  <c r="AO7" i="59"/>
  <c r="BA7" i="59" s="1"/>
  <c r="BM7" i="59" s="1"/>
  <c r="AL13" i="59"/>
  <c r="AX13" i="59" s="1"/>
  <c r="BJ13" i="59" s="1"/>
  <c r="AM11" i="59"/>
  <c r="AY11" i="59" s="1"/>
  <c r="BK11" i="59" s="1"/>
  <c r="AL9" i="59"/>
  <c r="AX9" i="59" s="1"/>
  <c r="BJ9" i="59" s="1"/>
  <c r="AP7" i="59"/>
  <c r="BB7" i="59" s="1"/>
  <c r="BN7" i="59" s="1"/>
  <c r="AP10" i="59"/>
  <c r="BB10" i="59" s="1"/>
  <c r="BN10" i="59" s="1"/>
  <c r="AH6" i="59"/>
  <c r="AT6" i="59" s="1"/>
  <c r="BF6" i="59" s="1"/>
  <c r="AN10" i="59"/>
  <c r="AZ10" i="59" s="1"/>
  <c r="BL10" i="59" s="1"/>
  <c r="AS7" i="59"/>
  <c r="BE7" i="59" s="1"/>
  <c r="BQ7" i="59" s="1"/>
  <c r="AK7" i="59"/>
  <c r="AW7" i="59" s="1"/>
  <c r="BI7" i="59" s="1"/>
  <c r="AP11" i="59"/>
  <c r="BB11" i="59" s="1"/>
  <c r="BN11" i="59" s="1"/>
  <c r="AH12" i="59"/>
  <c r="AT12" i="59" s="1"/>
  <c r="BF12" i="59" s="1"/>
  <c r="AN9" i="59"/>
  <c r="AZ9" i="59" s="1"/>
  <c r="BL9" i="59" s="1"/>
  <c r="AK10" i="59"/>
  <c r="AW10" i="59" s="1"/>
  <c r="BI10" i="59" s="1"/>
  <c r="AQ7" i="59"/>
  <c r="BC7" i="59" s="1"/>
  <c r="BO7" i="59" s="1"/>
  <c r="AH13" i="59"/>
  <c r="AT13" i="59" s="1"/>
  <c r="BF13" i="59" s="1"/>
  <c r="AO10" i="59"/>
  <c r="BA10" i="59" s="1"/>
  <c r="BM10" i="59" s="1"/>
  <c r="AQ11" i="59"/>
  <c r="BC11" i="59" s="1"/>
  <c r="BO11" i="59" s="1"/>
  <c r="AN7" i="59"/>
  <c r="AZ7" i="59" s="1"/>
  <c r="BL7" i="59" s="1"/>
  <c r="AS8" i="59"/>
  <c r="BE8" i="59" s="1"/>
  <c r="BQ8" i="59" s="1"/>
  <c r="AL7" i="59"/>
  <c r="AX7" i="59" s="1"/>
  <c r="BJ7" i="59" s="1"/>
  <c r="AQ10" i="59"/>
  <c r="BC10" i="59" s="1"/>
  <c r="BO10" i="59" s="1"/>
  <c r="AJ7" i="59"/>
  <c r="AV7" i="59" s="1"/>
  <c r="BH7" i="59" s="1"/>
  <c r="AN12" i="59"/>
  <c r="AZ12" i="59" s="1"/>
  <c r="BL12" i="59" s="1"/>
  <c r="AQ13" i="59"/>
  <c r="BC13" i="59" s="1"/>
  <c r="BO13" i="59" s="1"/>
  <c r="AM9" i="59"/>
  <c r="AY9" i="59" s="1"/>
  <c r="BK9" i="59" s="1"/>
  <c r="AJ13" i="59"/>
  <c r="AV13" i="59" s="1"/>
  <c r="BH13" i="59" s="1"/>
  <c r="AK11" i="59"/>
  <c r="AW11" i="59" s="1"/>
  <c r="BI11" i="59" s="1"/>
  <c r="AN8" i="59"/>
  <c r="AZ8" i="59" s="1"/>
  <c r="BL8" i="59" s="1"/>
  <c r="AK12" i="59"/>
  <c r="AW12" i="59" s="1"/>
  <c r="BI12" i="59" s="1"/>
  <c r="AL12" i="59"/>
  <c r="AX12" i="59" s="1"/>
  <c r="BJ12" i="59" s="1"/>
  <c r="AS11" i="59"/>
  <c r="BE11" i="59" s="1"/>
  <c r="BQ11" i="59" s="1"/>
  <c r="AK9" i="59"/>
  <c r="AW9" i="59" s="1"/>
  <c r="BI9" i="59" s="1"/>
  <c r="AQ9" i="59"/>
  <c r="BC9" i="59" s="1"/>
  <c r="BO9" i="59" s="1"/>
  <c r="AH11" i="59"/>
  <c r="AT11" i="59" s="1"/>
  <c r="BF11" i="59" s="1"/>
  <c r="AM8" i="59"/>
  <c r="AY8" i="59" s="1"/>
  <c r="BK8" i="59" s="1"/>
  <c r="AI7" i="59"/>
  <c r="AU7" i="59" s="1"/>
  <c r="BG7" i="59" s="1"/>
  <c r="AQ8" i="59"/>
  <c r="BC8" i="59" s="1"/>
  <c r="BO8" i="59" s="1"/>
  <c r="AJ9" i="59"/>
  <c r="AV9" i="59" s="1"/>
  <c r="BH9" i="59" s="1"/>
  <c r="AR8" i="59"/>
  <c r="BD8" i="59" s="1"/>
  <c r="BP8" i="59" s="1"/>
  <c r="AM13" i="59"/>
  <c r="AY13" i="59" s="1"/>
  <c r="BK13" i="59" s="1"/>
  <c r="AK13" i="59"/>
  <c r="AW13" i="59" s="1"/>
  <c r="BI13" i="59" s="1"/>
  <c r="AR9" i="59"/>
  <c r="BD9" i="59" s="1"/>
  <c r="BP9" i="59" s="1"/>
  <c r="AI12" i="59"/>
  <c r="AU12" i="59" s="1"/>
  <c r="BG12" i="59" s="1"/>
  <c r="AO12" i="59"/>
  <c r="BA12" i="59" s="1"/>
  <c r="BM12" i="59" s="1"/>
  <c r="AS13" i="59"/>
  <c r="BE13" i="59" s="1"/>
  <c r="BQ13" i="59" s="1"/>
  <c r="AL10" i="59"/>
  <c r="AX10" i="59" s="1"/>
  <c r="BJ10" i="59" s="1"/>
  <c r="AR13" i="59"/>
  <c r="BD13" i="59" s="1"/>
  <c r="BP13" i="59" s="1"/>
  <c r="AJ12" i="59"/>
  <c r="AV12" i="59" s="1"/>
  <c r="BH12" i="59" s="1"/>
  <c r="AP13" i="59"/>
  <c r="BB13" i="59" s="1"/>
  <c r="BN13" i="59" s="1"/>
  <c r="AI11" i="59"/>
  <c r="AU11" i="59" s="1"/>
  <c r="BG11" i="59" s="1"/>
  <c r="AL8" i="59"/>
  <c r="AX8" i="59" s="1"/>
  <c r="BJ8" i="59" s="1"/>
  <c r="AS33" i="59"/>
  <c r="BE33" i="59" s="1"/>
  <c r="BQ33" i="59" s="1"/>
  <c r="AN45" i="59"/>
  <c r="AZ45" i="59" s="1"/>
  <c r="BL45" i="59" s="1"/>
  <c r="AK18" i="59"/>
  <c r="AW18" i="59" s="1"/>
  <c r="BI18" i="59" s="1"/>
  <c r="AS39" i="59"/>
  <c r="BE39" i="59" s="1"/>
  <c r="BQ39" i="59" s="1"/>
  <c r="AQ45" i="59"/>
  <c r="BC45" i="59" s="1"/>
  <c r="BO45" i="59" s="1"/>
  <c r="AO42" i="59"/>
  <c r="BA42" i="59" s="1"/>
  <c r="BM42" i="59" s="1"/>
  <c r="AM40" i="59"/>
  <c r="AY40" i="59" s="1"/>
  <c r="BK40" i="59" s="1"/>
  <c r="AK39" i="59"/>
  <c r="AW39" i="59" s="1"/>
  <c r="BI39" i="59" s="1"/>
  <c r="AI26" i="59"/>
  <c r="AU26" i="59" s="1"/>
  <c r="BG26" i="59" s="1"/>
  <c r="AS43" i="59"/>
  <c r="BE43" i="59" s="1"/>
  <c r="BQ43" i="59" s="1"/>
  <c r="AM24" i="59"/>
  <c r="AY24" i="59" s="1"/>
  <c r="BK24" i="59" s="1"/>
  <c r="AJ18" i="59"/>
  <c r="AV18" i="59" s="1"/>
  <c r="BH18" i="59" s="1"/>
  <c r="AS44" i="59"/>
  <c r="BE44" i="59" s="1"/>
  <c r="BQ44" i="59" s="1"/>
  <c r="AQ16" i="59"/>
  <c r="BC16" i="59" s="1"/>
  <c r="BO16" i="59" s="1"/>
  <c r="AO35" i="59"/>
  <c r="BA35" i="59" s="1"/>
  <c r="BM35" i="59" s="1"/>
  <c r="AM14" i="59"/>
  <c r="AY14" i="59" s="1"/>
  <c r="BK14" i="59" s="1"/>
  <c r="AK20" i="59"/>
  <c r="AW20" i="59" s="1"/>
  <c r="BI20" i="59" s="1"/>
  <c r="AH28" i="59"/>
  <c r="AT28" i="59" s="1"/>
  <c r="BF28" i="59" s="1"/>
  <c r="AS20" i="59"/>
  <c r="BE20" i="59" s="1"/>
  <c r="BQ20" i="59" s="1"/>
  <c r="AP29" i="59"/>
  <c r="BB29" i="59" s="1"/>
  <c r="BN29" i="59" s="1"/>
  <c r="AN22" i="59"/>
  <c r="AZ22" i="59" s="1"/>
  <c r="BL22" i="59" s="1"/>
  <c r="AL46" i="59"/>
  <c r="AX46" i="59" s="1"/>
  <c r="BJ46" i="59" s="1"/>
  <c r="AJ31" i="59"/>
  <c r="AV31" i="59" s="1"/>
  <c r="BH31" i="59" s="1"/>
  <c r="AI21" i="59"/>
  <c r="AU21" i="59" s="1"/>
  <c r="BG21" i="59" s="1"/>
  <c r="AR46" i="59"/>
  <c r="BD46" i="59" s="1"/>
  <c r="BP46" i="59" s="1"/>
  <c r="AR21" i="59"/>
  <c r="BD21" i="59" s="1"/>
  <c r="BP21" i="59" s="1"/>
  <c r="AP38" i="59"/>
  <c r="BB38" i="59" s="1"/>
  <c r="BN38" i="59" s="1"/>
  <c r="AN31" i="59"/>
  <c r="AZ31" i="59" s="1"/>
  <c r="BL31" i="59" s="1"/>
  <c r="AL30" i="59"/>
  <c r="AX30" i="59" s="1"/>
  <c r="BJ30" i="59" s="1"/>
  <c r="AI28" i="59"/>
  <c r="AU28" i="59" s="1"/>
  <c r="BG28" i="59" s="1"/>
  <c r="AH39" i="59"/>
  <c r="AT39" i="59" s="1"/>
  <c r="BF39" i="59" s="1"/>
  <c r="AR37" i="59"/>
  <c r="BD37" i="59" s="1"/>
  <c r="BP37" i="59" s="1"/>
  <c r="AS23" i="59"/>
  <c r="BE23" i="59" s="1"/>
  <c r="BQ23" i="59" s="1"/>
  <c r="AO31" i="59"/>
  <c r="BA31" i="59" s="1"/>
  <c r="BM31" i="59" s="1"/>
  <c r="AM18" i="59"/>
  <c r="AY18" i="59" s="1"/>
  <c r="BK18" i="59" s="1"/>
  <c r="AK31" i="59"/>
  <c r="AW31" i="59" s="1"/>
  <c r="BI31" i="59" s="1"/>
  <c r="AI43" i="59"/>
  <c r="AU43" i="59" s="1"/>
  <c r="BG43" i="59" s="1"/>
  <c r="AS30" i="59"/>
  <c r="BE30" i="59" s="1"/>
  <c r="BQ30" i="59" s="1"/>
  <c r="AQ43" i="59"/>
  <c r="BC43" i="59" s="1"/>
  <c r="BO43" i="59" s="1"/>
  <c r="AO41" i="59"/>
  <c r="BA41" i="59" s="1"/>
  <c r="BM41" i="59" s="1"/>
  <c r="AM32" i="59"/>
  <c r="AY32" i="59" s="1"/>
  <c r="BK32" i="59" s="1"/>
  <c r="AK40" i="59"/>
  <c r="AW40" i="59" s="1"/>
  <c r="BI40" i="59" s="1"/>
  <c r="AJ23" i="59"/>
  <c r="AV23" i="59" s="1"/>
  <c r="BH23" i="59" s="1"/>
  <c r="AH18" i="59"/>
  <c r="AT18" i="59" s="1"/>
  <c r="BF18" i="59" s="1"/>
  <c r="AR16" i="59"/>
  <c r="BD16" i="59" s="1"/>
  <c r="BP16" i="59" s="1"/>
  <c r="AP16" i="59"/>
  <c r="BB16" i="59" s="1"/>
  <c r="BN16" i="59" s="1"/>
  <c r="AN43" i="59"/>
  <c r="AZ43" i="59" s="1"/>
  <c r="BL43" i="59" s="1"/>
  <c r="AL37" i="59"/>
  <c r="AX37" i="59" s="1"/>
  <c r="BJ37" i="59" s="1"/>
  <c r="AJ46" i="59"/>
  <c r="AV46" i="59" s="1"/>
  <c r="BH46" i="59" s="1"/>
  <c r="AH33" i="59"/>
  <c r="AT33" i="59" s="1"/>
  <c r="BF33" i="59" s="1"/>
  <c r="AH21" i="59"/>
  <c r="AT21" i="59" s="1"/>
  <c r="BF21" i="59" s="1"/>
  <c r="AQ30" i="59"/>
  <c r="BC30" i="59" s="1"/>
  <c r="BO30" i="59" s="1"/>
  <c r="AL26" i="59"/>
  <c r="AX26" i="59" s="1"/>
  <c r="BJ26" i="59" s="1"/>
  <c r="AM29" i="59"/>
  <c r="AY29" i="59" s="1"/>
  <c r="BK29" i="59" s="1"/>
  <c r="AS18" i="59"/>
  <c r="BE18" i="59" s="1"/>
  <c r="BQ18" i="59" s="1"/>
  <c r="AN14" i="59"/>
  <c r="AZ14" i="59" s="1"/>
  <c r="BL14" i="59" s="1"/>
  <c r="AJ42" i="59"/>
  <c r="AV42" i="59" s="1"/>
  <c r="BH42" i="59" s="1"/>
  <c r="AS40" i="59"/>
  <c r="BE40" i="59" s="1"/>
  <c r="BQ40" i="59" s="1"/>
  <c r="AP28" i="59"/>
  <c r="BB28" i="59" s="1"/>
  <c r="BN28" i="59" s="1"/>
  <c r="AN24" i="59"/>
  <c r="AZ24" i="59" s="1"/>
  <c r="BL24" i="59" s="1"/>
  <c r="AM16" i="59"/>
  <c r="AY16" i="59" s="1"/>
  <c r="BK16" i="59" s="1"/>
  <c r="AK44" i="59"/>
  <c r="AW44" i="59" s="1"/>
  <c r="BI44" i="59" s="1"/>
  <c r="AI14" i="59"/>
  <c r="AU14" i="59" s="1"/>
  <c r="BG14" i="59" s="1"/>
  <c r="AR31" i="59"/>
  <c r="BD31" i="59" s="1"/>
  <c r="BP31" i="59" s="1"/>
  <c r="AN37" i="59"/>
  <c r="AZ37" i="59" s="1"/>
  <c r="BL37" i="59" s="1"/>
  <c r="AJ32" i="59"/>
  <c r="AV32" i="59" s="1"/>
  <c r="BH32" i="59" s="1"/>
  <c r="AS42" i="59"/>
  <c r="BE42" i="59" s="1"/>
  <c r="BQ42" i="59" s="1"/>
  <c r="AQ18" i="59"/>
  <c r="BC18" i="59" s="1"/>
  <c r="BO18" i="59" s="1"/>
  <c r="AO27" i="59"/>
  <c r="BA27" i="59" s="1"/>
  <c r="BM27" i="59" s="1"/>
  <c r="AM15" i="59"/>
  <c r="AY15" i="59" s="1"/>
  <c r="BK15" i="59" s="1"/>
  <c r="AK32" i="59"/>
  <c r="AW32" i="59" s="1"/>
  <c r="BI32" i="59" s="1"/>
  <c r="AH30" i="59"/>
  <c r="AT30" i="59" s="1"/>
  <c r="BF30" i="59" s="1"/>
  <c r="AS36" i="59"/>
  <c r="BE36" i="59" s="1"/>
  <c r="BQ36" i="59" s="1"/>
  <c r="AP20" i="59"/>
  <c r="BB20" i="59" s="1"/>
  <c r="BN20" i="59" s="1"/>
  <c r="AN46" i="59"/>
  <c r="AZ46" i="59" s="1"/>
  <c r="BL46" i="59" s="1"/>
  <c r="AK24" i="59"/>
  <c r="AW24" i="59" s="1"/>
  <c r="BI24" i="59" s="1"/>
  <c r="AJ43" i="59"/>
  <c r="AV43" i="59" s="1"/>
  <c r="BH43" i="59" s="1"/>
  <c r="AH27" i="59"/>
  <c r="AT27" i="59" s="1"/>
  <c r="BF27" i="59" s="1"/>
  <c r="AO43" i="59"/>
  <c r="BA43" i="59" s="1"/>
  <c r="BM43" i="59" s="1"/>
  <c r="AR17" i="59"/>
  <c r="BD17" i="59" s="1"/>
  <c r="BP17" i="59" s="1"/>
  <c r="AP42" i="59"/>
  <c r="BB42" i="59" s="1"/>
  <c r="BN42" i="59" s="1"/>
  <c r="AN18" i="59"/>
  <c r="AZ18" i="59" s="1"/>
  <c r="BL18" i="59" s="1"/>
  <c r="AL41" i="59"/>
  <c r="AX41" i="59" s="1"/>
  <c r="BJ41" i="59" s="1"/>
  <c r="AJ25" i="59"/>
  <c r="AV25" i="59" s="1"/>
  <c r="BH25" i="59" s="1"/>
  <c r="AH41" i="59"/>
  <c r="AT41" i="59" s="1"/>
  <c r="BF41" i="59" s="1"/>
  <c r="AR18" i="59"/>
  <c r="BD18" i="59" s="1"/>
  <c r="BP18" i="59" s="1"/>
  <c r="AO28" i="59"/>
  <c r="BA28" i="59" s="1"/>
  <c r="BM28" i="59" s="1"/>
  <c r="AN40" i="59"/>
  <c r="AZ40" i="59" s="1"/>
  <c r="BL40" i="59" s="1"/>
  <c r="AL40" i="59"/>
  <c r="AX40" i="59" s="1"/>
  <c r="BJ40" i="59" s="1"/>
  <c r="AJ39" i="59"/>
  <c r="AV39" i="59" s="1"/>
  <c r="BH39" i="59" s="1"/>
  <c r="AI33" i="59"/>
  <c r="AU33" i="59" s="1"/>
  <c r="BG33" i="59" s="1"/>
  <c r="AS37" i="59"/>
  <c r="BE37" i="59" s="1"/>
  <c r="BQ37" i="59" s="1"/>
  <c r="AP24" i="59"/>
  <c r="BB24" i="59" s="1"/>
  <c r="BN24" i="59" s="1"/>
  <c r="AO33" i="59"/>
  <c r="BA33" i="59" s="1"/>
  <c r="BM33" i="59" s="1"/>
  <c r="AM30" i="59"/>
  <c r="AY30" i="59" s="1"/>
  <c r="BK30" i="59" s="1"/>
  <c r="AK26" i="59"/>
  <c r="AW26" i="59" s="1"/>
  <c r="BI26" i="59" s="1"/>
  <c r="AI44" i="59"/>
  <c r="AU44" i="59" s="1"/>
  <c r="BG44" i="59" s="1"/>
  <c r="AQ24" i="59"/>
  <c r="BC24" i="59" s="1"/>
  <c r="BO24" i="59" s="1"/>
  <c r="AR22" i="59"/>
  <c r="BD22" i="59" s="1"/>
  <c r="BP22" i="59" s="1"/>
  <c r="AP25" i="59"/>
  <c r="BB25" i="59" s="1"/>
  <c r="BN25" i="59" s="1"/>
  <c r="AN35" i="59"/>
  <c r="AZ35" i="59" s="1"/>
  <c r="BL35" i="59" s="1"/>
  <c r="AL36" i="59"/>
  <c r="AX36" i="59" s="1"/>
  <c r="BJ36" i="59" s="1"/>
  <c r="AJ41" i="59"/>
  <c r="AV41" i="59" s="1"/>
  <c r="BH41" i="59" s="1"/>
  <c r="AH31" i="59"/>
  <c r="AT31" i="59" s="1"/>
  <c r="BF31" i="59" s="1"/>
  <c r="AP33" i="59"/>
  <c r="BB33" i="59" s="1"/>
  <c r="BN33" i="59" s="1"/>
  <c r="AL28" i="59"/>
  <c r="AX28" i="59" s="1"/>
  <c r="BJ28" i="59" s="1"/>
  <c r="AL23" i="59"/>
  <c r="AX23" i="59" s="1"/>
  <c r="BJ23" i="59" s="1"/>
  <c r="AM23" i="59"/>
  <c r="AY23" i="59" s="1"/>
  <c r="BK23" i="59" s="1"/>
  <c r="AR28" i="59"/>
  <c r="BD28" i="59" s="1"/>
  <c r="BP28" i="59" s="1"/>
  <c r="AN15" i="59"/>
  <c r="AZ15" i="59" s="1"/>
  <c r="BL15" i="59" s="1"/>
  <c r="AJ35" i="59"/>
  <c r="AV35" i="59" s="1"/>
  <c r="BH35" i="59" s="1"/>
  <c r="AS22" i="59"/>
  <c r="BE22" i="59" s="1"/>
  <c r="BQ22" i="59" s="1"/>
  <c r="AQ29" i="59"/>
  <c r="BC29" i="59" s="1"/>
  <c r="BO29" i="59" s="1"/>
  <c r="AO14" i="59"/>
  <c r="BA14" i="59" s="1"/>
  <c r="BM14" i="59" s="1"/>
  <c r="AM17" i="59"/>
  <c r="AY17" i="59" s="1"/>
  <c r="BK17" i="59" s="1"/>
  <c r="AK21" i="59"/>
  <c r="AW21" i="59" s="1"/>
  <c r="BI21" i="59" s="1"/>
  <c r="AI46" i="59"/>
  <c r="AU46" i="59" s="1"/>
  <c r="BG46" i="59" s="1"/>
  <c r="AQ33" i="59"/>
  <c r="BC33" i="59" s="1"/>
  <c r="BO33" i="59" s="1"/>
  <c r="AM22" i="59"/>
  <c r="AY22" i="59" s="1"/>
  <c r="BK22" i="59" s="1"/>
  <c r="AI34" i="59"/>
  <c r="AU34" i="59" s="1"/>
  <c r="BG34" i="59" s="1"/>
  <c r="AR45" i="59"/>
  <c r="BD45" i="59" s="1"/>
  <c r="BP45" i="59" s="1"/>
  <c r="AP22" i="59"/>
  <c r="BB22" i="59" s="1"/>
  <c r="BN22" i="59" s="1"/>
  <c r="AO19" i="59"/>
  <c r="BA19" i="59" s="1"/>
  <c r="BM19" i="59" s="1"/>
  <c r="AL35" i="59"/>
  <c r="AX35" i="59" s="1"/>
  <c r="BJ35" i="59" s="1"/>
  <c r="AK30" i="59"/>
  <c r="AW30" i="59" s="1"/>
  <c r="BI30" i="59" s="1"/>
  <c r="AI35" i="59"/>
  <c r="AU35" i="59" s="1"/>
  <c r="BG35" i="59" s="1"/>
  <c r="AR41" i="59"/>
  <c r="BD41" i="59" s="1"/>
  <c r="BP41" i="59" s="1"/>
  <c r="AP15" i="59"/>
  <c r="BB15" i="59" s="1"/>
  <c r="BN15" i="59" s="1"/>
  <c r="AN42" i="59"/>
  <c r="AZ42" i="59" s="1"/>
  <c r="BL42" i="59" s="1"/>
  <c r="AL15" i="59"/>
  <c r="AX15" i="59" s="1"/>
  <c r="BJ15" i="59" s="1"/>
  <c r="AK19" i="59"/>
  <c r="AW19" i="59" s="1"/>
  <c r="BI19" i="59" s="1"/>
  <c r="AH35" i="59"/>
  <c r="AT35" i="59" s="1"/>
  <c r="BF35" i="59" s="1"/>
  <c r="AS28" i="59"/>
  <c r="BE28" i="59" s="1"/>
  <c r="BQ28" i="59" s="1"/>
  <c r="AS19" i="59"/>
  <c r="BE19" i="59" s="1"/>
  <c r="BQ19" i="59" s="1"/>
  <c r="AP34" i="59"/>
  <c r="BB34" i="59" s="1"/>
  <c r="BN34" i="59" s="1"/>
  <c r="AN32" i="59"/>
  <c r="AZ32" i="59" s="1"/>
  <c r="BL32" i="59" s="1"/>
  <c r="AN23" i="59"/>
  <c r="AZ23" i="59" s="1"/>
  <c r="BL23" i="59" s="1"/>
  <c r="AJ44" i="59"/>
  <c r="AV44" i="59" s="1"/>
  <c r="BH44" i="59" s="1"/>
  <c r="AH45" i="59"/>
  <c r="AT45" i="59" s="1"/>
  <c r="BF45" i="59" s="1"/>
  <c r="AQ28" i="59"/>
  <c r="BC28" i="59" s="1"/>
  <c r="BO28" i="59" s="1"/>
  <c r="AP14" i="59"/>
  <c r="BB14" i="59" s="1"/>
  <c r="BN14" i="59" s="1"/>
  <c r="AN26" i="59"/>
  <c r="AZ26" i="59" s="1"/>
  <c r="BL26" i="59" s="1"/>
  <c r="AL39" i="59"/>
  <c r="AX39" i="59" s="1"/>
  <c r="BJ39" i="59" s="1"/>
  <c r="AJ29" i="59"/>
  <c r="AV29" i="59" s="1"/>
  <c r="BH29" i="59" s="1"/>
  <c r="AH29" i="59"/>
  <c r="AT29" i="59" s="1"/>
  <c r="BF29" i="59" s="1"/>
  <c r="AS17" i="59"/>
  <c r="BE17" i="59" s="1"/>
  <c r="BQ17" i="59" s="1"/>
  <c r="AQ15" i="59"/>
  <c r="BC15" i="59" s="1"/>
  <c r="BO15" i="59" s="1"/>
  <c r="AO39" i="59"/>
  <c r="BA39" i="59" s="1"/>
  <c r="BM39" i="59" s="1"/>
  <c r="AM20" i="59"/>
  <c r="AY20" i="59" s="1"/>
  <c r="BK20" i="59" s="1"/>
  <c r="AJ24" i="59"/>
  <c r="AV24" i="59" s="1"/>
  <c r="BH24" i="59" s="1"/>
  <c r="AI40" i="59"/>
  <c r="AU40" i="59" s="1"/>
  <c r="BG40" i="59" s="1"/>
  <c r="AS25" i="59"/>
  <c r="BE25" i="59" s="1"/>
  <c r="BQ25" i="59" s="1"/>
  <c r="AQ32" i="59"/>
  <c r="BC32" i="59" s="1"/>
  <c r="BO32" i="59" s="1"/>
  <c r="AO34" i="59"/>
  <c r="BA34" i="59" s="1"/>
  <c r="BM34" i="59" s="1"/>
  <c r="AN16" i="59"/>
  <c r="AZ16" i="59" s="1"/>
  <c r="BL16" i="59" s="1"/>
  <c r="AL14" i="59"/>
  <c r="AX14" i="59" s="1"/>
  <c r="BJ14" i="59" s="1"/>
  <c r="AJ15" i="59"/>
  <c r="AV15" i="59" s="1"/>
  <c r="BH15" i="59" s="1"/>
  <c r="AH15" i="59"/>
  <c r="AT15" i="59" s="1"/>
  <c r="BF15" i="59" s="1"/>
  <c r="AL18" i="59"/>
  <c r="AX18" i="59" s="1"/>
  <c r="BJ18" i="59" s="1"/>
  <c r="AH22" i="59"/>
  <c r="AT22" i="59" s="1"/>
  <c r="BF22" i="59" s="1"/>
  <c r="AS15" i="59"/>
  <c r="BE15" i="59" s="1"/>
  <c r="BQ15" i="59" s="1"/>
  <c r="AK37" i="59"/>
  <c r="AW37" i="59" s="1"/>
  <c r="BI37" i="59" s="1"/>
  <c r="AK29" i="59"/>
  <c r="AW29" i="59" s="1"/>
  <c r="BI29" i="59" s="1"/>
  <c r="AP36" i="59"/>
  <c r="BB36" i="59" s="1"/>
  <c r="BN36" i="59" s="1"/>
  <c r="AO18" i="59"/>
  <c r="BA18" i="59" s="1"/>
  <c r="BM18" i="59" s="1"/>
  <c r="AR19" i="59"/>
  <c r="BD19" i="59" s="1"/>
  <c r="BP19" i="59" s="1"/>
  <c r="AM34" i="59"/>
  <c r="AY34" i="59" s="1"/>
  <c r="BK34" i="59" s="1"/>
  <c r="AI30" i="59"/>
  <c r="AU30" i="59" s="1"/>
  <c r="BG30" i="59" s="1"/>
  <c r="AR30" i="59"/>
  <c r="BD30" i="59" s="1"/>
  <c r="BP30" i="59" s="1"/>
  <c r="AP41" i="59"/>
  <c r="BB41" i="59" s="1"/>
  <c r="BN41" i="59" s="1"/>
  <c r="AN30" i="59"/>
  <c r="AZ30" i="59" s="1"/>
  <c r="BL30" i="59" s="1"/>
  <c r="AM27" i="59"/>
  <c r="AY27" i="59" s="1"/>
  <c r="BK27" i="59" s="1"/>
  <c r="AK42" i="59"/>
  <c r="AW42" i="59" s="1"/>
  <c r="BI42" i="59" s="1"/>
  <c r="AI36" i="59"/>
  <c r="AU36" i="59" s="1"/>
  <c r="BG36" i="59" s="1"/>
  <c r="AQ36" i="59"/>
  <c r="BC36" i="59" s="1"/>
  <c r="BO36" i="59" s="1"/>
  <c r="AM45" i="59"/>
  <c r="AY45" i="59" s="1"/>
  <c r="BK45" i="59" s="1"/>
  <c r="AI38" i="59"/>
  <c r="AU38" i="59" s="1"/>
  <c r="BG38" i="59" s="1"/>
  <c r="AR15" i="59"/>
  <c r="BD15" i="59" s="1"/>
  <c r="BP15" i="59" s="1"/>
  <c r="AO24" i="59"/>
  <c r="BA24" i="59" s="1"/>
  <c r="BM24" i="59" s="1"/>
  <c r="AP23" i="59"/>
  <c r="BB23" i="59" s="1"/>
  <c r="BN23" i="59" s="1"/>
  <c r="AL25" i="59"/>
  <c r="AX25" i="59" s="1"/>
  <c r="BJ25" i="59" s="1"/>
  <c r="AJ17" i="59"/>
  <c r="AV17" i="59" s="1"/>
  <c r="BH17" i="59" s="1"/>
  <c r="AI41" i="59"/>
  <c r="AU41" i="59" s="1"/>
  <c r="BG41" i="59" s="1"/>
  <c r="AR39" i="59"/>
  <c r="BD39" i="59" s="1"/>
  <c r="BP39" i="59" s="1"/>
  <c r="AQ19" i="59"/>
  <c r="BC19" i="59" s="1"/>
  <c r="BO19" i="59" s="1"/>
  <c r="AM37" i="59"/>
  <c r="AY37" i="59" s="1"/>
  <c r="BK37" i="59" s="1"/>
  <c r="AK17" i="59"/>
  <c r="AW17" i="59" s="1"/>
  <c r="BI17" i="59" s="1"/>
  <c r="AJ34" i="59"/>
  <c r="AV34" i="59" s="1"/>
  <c r="BH34" i="59" s="1"/>
  <c r="AH46" i="59"/>
  <c r="AT46" i="59" s="1"/>
  <c r="BF46" i="59" s="1"/>
  <c r="AS21" i="59"/>
  <c r="BE21" i="59" s="1"/>
  <c r="BQ21" i="59" s="1"/>
  <c r="AQ22" i="59"/>
  <c r="BC22" i="59" s="1"/>
  <c r="BO22" i="59" s="1"/>
  <c r="AO29" i="59"/>
  <c r="BA29" i="59" s="1"/>
  <c r="BM29" i="59" s="1"/>
  <c r="AM43" i="59"/>
  <c r="AY43" i="59" s="1"/>
  <c r="BK43" i="59" s="1"/>
  <c r="AK14" i="59"/>
  <c r="AW14" i="59" s="1"/>
  <c r="BI14" i="59" s="1"/>
  <c r="AJ27" i="59"/>
  <c r="AV27" i="59" s="1"/>
  <c r="BH27" i="59" s="1"/>
  <c r="AH38" i="59"/>
  <c r="AT38" i="59" s="1"/>
  <c r="BF38" i="59" s="1"/>
  <c r="AR35" i="59"/>
  <c r="BD35" i="59" s="1"/>
  <c r="BP35" i="59" s="1"/>
  <c r="AP46" i="59"/>
  <c r="BB46" i="59" s="1"/>
  <c r="BN46" i="59" s="1"/>
  <c r="AN33" i="59"/>
  <c r="AZ33" i="59" s="1"/>
  <c r="BL33" i="59" s="1"/>
  <c r="AL20" i="59"/>
  <c r="AX20" i="59" s="1"/>
  <c r="BJ20" i="59" s="1"/>
  <c r="AJ22" i="59"/>
  <c r="AV22" i="59" s="1"/>
  <c r="BH22" i="59" s="1"/>
  <c r="AH40" i="59"/>
  <c r="AT40" i="59" s="1"/>
  <c r="BF40" i="59" s="1"/>
  <c r="AR36" i="59"/>
  <c r="BD36" i="59" s="1"/>
  <c r="BP36" i="59" s="1"/>
  <c r="AP32" i="59"/>
  <c r="BB32" i="59" s="1"/>
  <c r="BN32" i="59" s="1"/>
  <c r="AO15" i="59"/>
  <c r="BA15" i="59" s="1"/>
  <c r="BM15" i="59" s="1"/>
  <c r="AM35" i="59"/>
  <c r="AY35" i="59" s="1"/>
  <c r="BK35" i="59" s="1"/>
  <c r="AK33" i="59"/>
  <c r="AW33" i="59" s="1"/>
  <c r="BI33" i="59" s="1"/>
  <c r="AI17" i="59"/>
  <c r="AU17" i="59" s="1"/>
  <c r="BG17" i="59" s="1"/>
  <c r="AS27" i="59"/>
  <c r="BE27" i="59" s="1"/>
  <c r="BQ27" i="59" s="1"/>
  <c r="AQ39" i="59"/>
  <c r="BC39" i="59" s="1"/>
  <c r="BO39" i="59" s="1"/>
  <c r="AO37" i="59"/>
  <c r="BA37" i="59" s="1"/>
  <c r="BM37" i="59" s="1"/>
  <c r="AN19" i="59"/>
  <c r="AZ19" i="59" s="1"/>
  <c r="BL19" i="59" s="1"/>
  <c r="AK41" i="59"/>
  <c r="AW41" i="59" s="1"/>
  <c r="BI41" i="59" s="1"/>
  <c r="AK23" i="59"/>
  <c r="AW23" i="59" s="1"/>
  <c r="BI23" i="59" s="1"/>
  <c r="AH23" i="59"/>
  <c r="AT23" i="59" s="1"/>
  <c r="BF23" i="59" s="1"/>
  <c r="AR44" i="59"/>
  <c r="BD44" i="59" s="1"/>
  <c r="BP44" i="59" s="1"/>
  <c r="AO25" i="59"/>
  <c r="BA25" i="59" s="1"/>
  <c r="BM25" i="59" s="1"/>
  <c r="AS16" i="59"/>
  <c r="BE16" i="59" s="1"/>
  <c r="BQ16" i="59" s="1"/>
  <c r="AP35" i="59"/>
  <c r="BB35" i="59" s="1"/>
  <c r="BN35" i="59" s="1"/>
  <c r="AM26" i="59"/>
  <c r="AY26" i="59" s="1"/>
  <c r="BK26" i="59" s="1"/>
  <c r="AI27" i="59"/>
  <c r="AU27" i="59" s="1"/>
  <c r="BG27" i="59" s="1"/>
  <c r="AR25" i="59"/>
  <c r="BD25" i="59" s="1"/>
  <c r="BP25" i="59" s="1"/>
  <c r="AP40" i="59"/>
  <c r="BB40" i="59" s="1"/>
  <c r="BN40" i="59" s="1"/>
  <c r="AN21" i="59"/>
  <c r="AZ21" i="59" s="1"/>
  <c r="BL21" i="59" s="1"/>
  <c r="AL22" i="59"/>
  <c r="AX22" i="59" s="1"/>
  <c r="BJ22" i="59" s="1"/>
  <c r="AJ16" i="59"/>
  <c r="AV16" i="59" s="1"/>
  <c r="BH16" i="59" s="1"/>
  <c r="AI45" i="59"/>
  <c r="AU45" i="59" s="1"/>
  <c r="BG45" i="59" s="1"/>
  <c r="AP44" i="59"/>
  <c r="BB44" i="59" s="1"/>
  <c r="BN44" i="59" s="1"/>
  <c r="AL45" i="59"/>
  <c r="AX45" i="59" s="1"/>
  <c r="BJ45" i="59" s="1"/>
  <c r="AI37" i="59"/>
  <c r="AU37" i="59" s="1"/>
  <c r="BG37" i="59" s="1"/>
  <c r="AR43" i="59"/>
  <c r="BD43" i="59" s="1"/>
  <c r="BP43" i="59" s="1"/>
  <c r="AP37" i="59"/>
  <c r="BB37" i="59" s="1"/>
  <c r="BN37" i="59" s="1"/>
  <c r="AN17" i="59"/>
  <c r="AZ17" i="59" s="1"/>
  <c r="BL17" i="59" s="1"/>
  <c r="AL33" i="59"/>
  <c r="AX33" i="59" s="1"/>
  <c r="BJ33" i="59" s="1"/>
  <c r="AI24" i="59"/>
  <c r="AU24" i="59" s="1"/>
  <c r="BG24" i="59" s="1"/>
  <c r="AI19" i="59"/>
  <c r="AU19" i="59" s="1"/>
  <c r="BG19" i="59" s="1"/>
  <c r="AQ37" i="59"/>
  <c r="BC37" i="59" s="1"/>
  <c r="BO37" i="59" s="1"/>
  <c r="AO44" i="59"/>
  <c r="BA44" i="59" s="1"/>
  <c r="BM44" i="59" s="1"/>
  <c r="AM25" i="59"/>
  <c r="AY25" i="59" s="1"/>
  <c r="BK25" i="59" s="1"/>
  <c r="AK34" i="59"/>
  <c r="AW34" i="59" s="1"/>
  <c r="BI34" i="59" s="1"/>
  <c r="AI16" i="59"/>
  <c r="AU16" i="59" s="1"/>
  <c r="BG16" i="59" s="1"/>
  <c r="AR34" i="59"/>
  <c r="BD34" i="59" s="1"/>
  <c r="BP34" i="59" s="1"/>
  <c r="AR24" i="59"/>
  <c r="BD24" i="59" s="1"/>
  <c r="BP24" i="59" s="1"/>
  <c r="AQ31" i="59"/>
  <c r="BC31" i="59" s="1"/>
  <c r="BO31" i="59" s="1"/>
  <c r="AO21" i="59"/>
  <c r="BA21" i="59" s="1"/>
  <c r="BM21" i="59" s="1"/>
  <c r="AL24" i="59"/>
  <c r="AX24" i="59" s="1"/>
  <c r="BJ24" i="59" s="1"/>
  <c r="AK45" i="59"/>
  <c r="AW45" i="59" s="1"/>
  <c r="BI45" i="59" s="1"/>
  <c r="AJ19" i="59"/>
  <c r="AV19" i="59" s="1"/>
  <c r="BH19" i="59" s="1"/>
  <c r="AS24" i="59"/>
  <c r="BE24" i="59" s="1"/>
  <c r="BQ24" i="59" s="1"/>
  <c r="AQ26" i="59"/>
  <c r="BC26" i="59" s="1"/>
  <c r="BO26" i="59" s="1"/>
  <c r="AP45" i="59"/>
  <c r="BB45" i="59" s="1"/>
  <c r="BN45" i="59" s="1"/>
  <c r="AN36" i="59"/>
  <c r="AZ36" i="59" s="1"/>
  <c r="BL36" i="59" s="1"/>
  <c r="AL29" i="59"/>
  <c r="AX29" i="59" s="1"/>
  <c r="BJ29" i="59" s="1"/>
  <c r="AJ40" i="59"/>
  <c r="AV40" i="59" s="1"/>
  <c r="BH40" i="59" s="1"/>
  <c r="AH17" i="59"/>
  <c r="AT17" i="59" s="1"/>
  <c r="BF17" i="59" s="1"/>
  <c r="AR42" i="59"/>
  <c r="BD42" i="59" s="1"/>
  <c r="BP42" i="59" s="1"/>
  <c r="AP43" i="59"/>
  <c r="BB43" i="59" s="1"/>
  <c r="BN43" i="59" s="1"/>
  <c r="AN25" i="59"/>
  <c r="AZ25" i="59" s="1"/>
  <c r="BL25" i="59" s="1"/>
  <c r="AL16" i="59"/>
  <c r="AX16" i="59" s="1"/>
  <c r="BJ16" i="59" s="1"/>
  <c r="AJ33" i="59"/>
  <c r="AV33" i="59" s="1"/>
  <c r="BH33" i="59" s="1"/>
  <c r="AH25" i="59"/>
  <c r="AT25" i="59" s="1"/>
  <c r="BF25" i="59" s="1"/>
  <c r="AS34" i="59"/>
  <c r="BE34" i="59" s="1"/>
  <c r="BQ34" i="59" s="1"/>
  <c r="AQ14" i="59"/>
  <c r="BC14" i="59" s="1"/>
  <c r="BO14" i="59" s="1"/>
  <c r="AO30" i="59"/>
  <c r="BA30" i="59" s="1"/>
  <c r="BM30" i="59" s="1"/>
  <c r="AM39" i="59"/>
  <c r="AY39" i="59" s="1"/>
  <c r="BK39" i="59" s="1"/>
  <c r="AL19" i="59"/>
  <c r="AX19" i="59" s="1"/>
  <c r="BJ19" i="59" s="1"/>
  <c r="AI31" i="59"/>
  <c r="AU31" i="59" s="1"/>
  <c r="BG31" i="59" s="1"/>
  <c r="AN41" i="59"/>
  <c r="AZ41" i="59" s="1"/>
  <c r="BL41" i="59" s="1"/>
  <c r="AM44" i="59"/>
  <c r="AY44" i="59" s="1"/>
  <c r="BK44" i="59" s="1"/>
  <c r="AH20" i="59"/>
  <c r="AT20" i="59" s="1"/>
  <c r="BF20" i="59" s="1"/>
  <c r="AN39" i="59"/>
  <c r="AZ39" i="59" s="1"/>
  <c r="BL39" i="59" s="1"/>
  <c r="AQ38" i="59"/>
  <c r="BC38" i="59" s="1"/>
  <c r="BO38" i="59" s="1"/>
  <c r="AI20" i="59"/>
  <c r="AU20" i="59" s="1"/>
  <c r="BG20" i="59" s="1"/>
  <c r="AP21" i="59"/>
  <c r="BB21" i="59" s="1"/>
  <c r="BN21" i="59" s="1"/>
  <c r="AL21" i="59"/>
  <c r="AX21" i="59" s="1"/>
  <c r="BJ21" i="59" s="1"/>
  <c r="AI23" i="59"/>
  <c r="AU23" i="59" s="1"/>
  <c r="BG23" i="59" s="1"/>
  <c r="AR26" i="59"/>
  <c r="BD26" i="59" s="1"/>
  <c r="BP26" i="59" s="1"/>
  <c r="AP30" i="59"/>
  <c r="BB30" i="59" s="1"/>
  <c r="BN30" i="59" s="1"/>
  <c r="AN20" i="59"/>
  <c r="AZ20" i="59" s="1"/>
  <c r="BL20" i="59" s="1"/>
  <c r="AL17" i="59"/>
  <c r="AX17" i="59" s="1"/>
  <c r="BJ17" i="59" s="1"/>
  <c r="AJ26" i="59"/>
  <c r="AV26" i="59" s="1"/>
  <c r="BH26" i="59" s="1"/>
  <c r="AH16" i="59"/>
  <c r="AT16" i="59" s="1"/>
  <c r="BF16" i="59" s="1"/>
  <c r="AP39" i="59"/>
  <c r="BB39" i="59" s="1"/>
  <c r="BN39" i="59" s="1"/>
  <c r="AL31" i="59"/>
  <c r="AX31" i="59" s="1"/>
  <c r="BJ31" i="59" s="1"/>
  <c r="AJ38" i="59"/>
  <c r="AV38" i="59" s="1"/>
  <c r="BH38" i="59" s="1"/>
  <c r="AH36" i="59"/>
  <c r="AT36" i="59" s="1"/>
  <c r="BF36" i="59" s="1"/>
  <c r="AQ20" i="59"/>
  <c r="BC20" i="59" s="1"/>
  <c r="BO20" i="59" s="1"/>
  <c r="AO22" i="59"/>
  <c r="BA22" i="59" s="1"/>
  <c r="BM22" i="59" s="1"/>
  <c r="AO23" i="59"/>
  <c r="BA23" i="59" s="1"/>
  <c r="BM23" i="59" s="1"/>
  <c r="AK35" i="59"/>
  <c r="AW35" i="59" s="1"/>
  <c r="BI35" i="59" s="1"/>
  <c r="AS14" i="59"/>
  <c r="BE14" i="59" s="1"/>
  <c r="BQ14" i="59" s="1"/>
  <c r="AQ41" i="59"/>
  <c r="BC41" i="59" s="1"/>
  <c r="BO41" i="59" s="1"/>
  <c r="AH26" i="59"/>
  <c r="AT26" i="59" s="1"/>
  <c r="BF26" i="59" s="1"/>
  <c r="AI18" i="59"/>
  <c r="AU18" i="59" s="1"/>
  <c r="BG18" i="59" s="1"/>
  <c r="AR29" i="59"/>
  <c r="BD29" i="59" s="1"/>
  <c r="BP29" i="59" s="1"/>
  <c r="AH43" i="59"/>
  <c r="AT43" i="59" s="1"/>
  <c r="BF43" i="59" s="1"/>
  <c r="AO36" i="59"/>
  <c r="BA36" i="59" s="1"/>
  <c r="BM36" i="59" s="1"/>
  <c r="AL32" i="59"/>
  <c r="AX32" i="59" s="1"/>
  <c r="BJ32" i="59" s="1"/>
  <c r="AH19" i="59"/>
  <c r="AT19" i="59" s="1"/>
  <c r="BF19" i="59" s="1"/>
  <c r="AR38" i="59"/>
  <c r="BD38" i="59" s="1"/>
  <c r="BP38" i="59" s="1"/>
  <c r="AP26" i="59"/>
  <c r="BB26" i="59" s="1"/>
  <c r="BN26" i="59" s="1"/>
  <c r="AN27" i="59"/>
  <c r="AZ27" i="59" s="1"/>
  <c r="BL27" i="59" s="1"/>
  <c r="AK28" i="59"/>
  <c r="AW28" i="59" s="1"/>
  <c r="BI28" i="59" s="1"/>
  <c r="AJ36" i="59"/>
  <c r="AV36" i="59" s="1"/>
  <c r="BH36" i="59" s="1"/>
  <c r="AH42" i="59"/>
  <c r="AT42" i="59" s="1"/>
  <c r="BF42" i="59" s="1"/>
  <c r="AQ23" i="59"/>
  <c r="BC23" i="59" s="1"/>
  <c r="BO23" i="59" s="1"/>
  <c r="AK38" i="59"/>
  <c r="AW38" i="59" s="1"/>
  <c r="BI38" i="59" s="1"/>
  <c r="AS29" i="59"/>
  <c r="BE29" i="59" s="1"/>
  <c r="BQ29" i="59" s="1"/>
  <c r="AQ40" i="59"/>
  <c r="BC40" i="59" s="1"/>
  <c r="BO40" i="59" s="1"/>
  <c r="AO38" i="59"/>
  <c r="BA38" i="59" s="1"/>
  <c r="BM38" i="59" s="1"/>
  <c r="AM38" i="59"/>
  <c r="AY38" i="59" s="1"/>
  <c r="BK38" i="59" s="1"/>
  <c r="AL27" i="59"/>
  <c r="AX27" i="59" s="1"/>
  <c r="BJ27" i="59" s="1"/>
  <c r="AJ30" i="59"/>
  <c r="AV30" i="59" s="1"/>
  <c r="BH30" i="59" s="1"/>
  <c r="AH32" i="59"/>
  <c r="AT32" i="59" s="1"/>
  <c r="BF32" i="59" s="1"/>
  <c r="AQ25" i="59"/>
  <c r="BC25" i="59" s="1"/>
  <c r="BO25" i="59" s="1"/>
  <c r="AO26" i="59"/>
  <c r="BA26" i="59" s="1"/>
  <c r="BM26" i="59" s="1"/>
  <c r="AM33" i="59"/>
  <c r="AY33" i="59" s="1"/>
  <c r="BK33" i="59" s="1"/>
  <c r="AK25" i="59"/>
  <c r="AW25" i="59" s="1"/>
  <c r="BI25" i="59" s="1"/>
  <c r="AI25" i="59"/>
  <c r="AU25" i="59" s="1"/>
  <c r="BG25" i="59" s="1"/>
  <c r="AS45" i="59"/>
  <c r="BE45" i="59" s="1"/>
  <c r="BQ45" i="59" s="1"/>
  <c r="AS31" i="59"/>
  <c r="BE31" i="59" s="1"/>
  <c r="BQ31" i="59" s="1"/>
  <c r="AQ35" i="59"/>
  <c r="BC35" i="59" s="1"/>
  <c r="BO35" i="59" s="1"/>
  <c r="AO16" i="59"/>
  <c r="BA16" i="59" s="1"/>
  <c r="BM16" i="59" s="1"/>
  <c r="AM46" i="59"/>
  <c r="AY46" i="59" s="1"/>
  <c r="BK46" i="59" s="1"/>
  <c r="AK36" i="59"/>
  <c r="AW36" i="59" s="1"/>
  <c r="BI36" i="59" s="1"/>
  <c r="AI15" i="59"/>
  <c r="AU15" i="59" s="1"/>
  <c r="BG15" i="59" s="1"/>
  <c r="AS38" i="59"/>
  <c r="BE38" i="59" s="1"/>
  <c r="BQ38" i="59" s="1"/>
  <c r="AQ44" i="59"/>
  <c r="BC44" i="59" s="1"/>
  <c r="BO44" i="59" s="1"/>
  <c r="AO17" i="59"/>
  <c r="BA17" i="59" s="1"/>
  <c r="BM17" i="59" s="1"/>
  <c r="AM41" i="59"/>
  <c r="AY41" i="59" s="1"/>
  <c r="BK41" i="59" s="1"/>
  <c r="AK46" i="59"/>
  <c r="AW46" i="59" s="1"/>
  <c r="BI46" i="59" s="1"/>
  <c r="AH34" i="59"/>
  <c r="AT34" i="59" s="1"/>
  <c r="BF34" i="59" s="1"/>
  <c r="AR14" i="59"/>
  <c r="BD14" i="59" s="1"/>
  <c r="BP14" i="59" s="1"/>
  <c r="AR27" i="59"/>
  <c r="BD27" i="59" s="1"/>
  <c r="BP27" i="59" s="1"/>
  <c r="AP27" i="59"/>
  <c r="BB27" i="59" s="1"/>
  <c r="BN27" i="59" s="1"/>
  <c r="AN29" i="59"/>
  <c r="AZ29" i="59" s="1"/>
  <c r="BL29" i="59" s="1"/>
  <c r="AL34" i="59"/>
  <c r="AX34" i="59" s="1"/>
  <c r="BJ34" i="59" s="1"/>
  <c r="AJ14" i="59"/>
  <c r="AV14" i="59" s="1"/>
  <c r="BH14" i="59" s="1"/>
  <c r="AH14" i="59"/>
  <c r="AT14" i="59" s="1"/>
  <c r="BF14" i="59" s="1"/>
  <c r="AR33" i="59"/>
  <c r="BD33" i="59" s="1"/>
  <c r="BP33" i="59" s="1"/>
  <c r="AP17" i="59"/>
  <c r="BB17" i="59" s="1"/>
  <c r="BN17" i="59" s="1"/>
  <c r="AN28" i="59"/>
  <c r="AZ28" i="59" s="1"/>
  <c r="BL28" i="59" s="1"/>
  <c r="AM31" i="59"/>
  <c r="AY31" i="59" s="1"/>
  <c r="BK31" i="59" s="1"/>
  <c r="AK27" i="59"/>
  <c r="AW27" i="59" s="1"/>
  <c r="BI27" i="59" s="1"/>
  <c r="AI39" i="59"/>
  <c r="AU39" i="59" s="1"/>
  <c r="BG39" i="59" s="1"/>
  <c r="AO40" i="59"/>
  <c r="BA40" i="59" s="1"/>
  <c r="BM40" i="59" s="1"/>
  <c r="AO20" i="59"/>
  <c r="BA20" i="59" s="1"/>
  <c r="BM20" i="59" s="1"/>
  <c r="AJ28" i="59"/>
  <c r="AV28" i="59" s="1"/>
  <c r="BH28" i="59" s="1"/>
  <c r="AS35" i="59"/>
  <c r="BE35" i="59" s="1"/>
  <c r="BQ35" i="59" s="1"/>
  <c r="AQ17" i="59"/>
  <c r="BC17" i="59" s="1"/>
  <c r="BO17" i="59" s="1"/>
  <c r="AO46" i="59"/>
  <c r="BA46" i="59" s="1"/>
  <c r="BM46" i="59" s="1"/>
  <c r="AM21" i="59"/>
  <c r="AY21" i="59" s="1"/>
  <c r="BK21" i="59" s="1"/>
  <c r="AL38" i="59"/>
  <c r="AX38" i="59" s="1"/>
  <c r="BJ38" i="59" s="1"/>
  <c r="AJ21" i="59"/>
  <c r="AV21" i="59" s="1"/>
  <c r="BH21" i="59" s="1"/>
  <c r="AH44" i="59"/>
  <c r="AT44" i="59" s="1"/>
  <c r="BF44" i="59" s="1"/>
  <c r="AO45" i="59"/>
  <c r="BA45" i="59" s="1"/>
  <c r="BM45" i="59" s="1"/>
  <c r="AK43" i="59"/>
  <c r="AW43" i="59" s="1"/>
  <c r="BI43" i="59" s="1"/>
  <c r="AS41" i="59"/>
  <c r="BE41" i="59" s="1"/>
  <c r="BQ41" i="59" s="1"/>
  <c r="AQ42" i="59"/>
  <c r="BC42" i="59" s="1"/>
  <c r="BO42" i="59" s="1"/>
  <c r="AP19" i="59"/>
  <c r="BB19" i="59" s="1"/>
  <c r="BN19" i="59" s="1"/>
  <c r="AM36" i="59"/>
  <c r="AY36" i="59" s="1"/>
  <c r="BK36" i="59" s="1"/>
  <c r="AK15" i="59"/>
  <c r="AW15" i="59" s="1"/>
  <c r="BI15" i="59" s="1"/>
  <c r="AH24" i="59"/>
  <c r="AT24" i="59" s="1"/>
  <c r="BF24" i="59" s="1"/>
  <c r="AQ34" i="59"/>
  <c r="BC34" i="59" s="1"/>
  <c r="BO34" i="59" s="1"/>
  <c r="AQ46" i="59"/>
  <c r="BC46" i="59" s="1"/>
  <c r="BO46" i="59" s="1"/>
  <c r="AN44" i="59"/>
  <c r="AZ44" i="59" s="1"/>
  <c r="BL44" i="59" s="1"/>
  <c r="AL43" i="59"/>
  <c r="AX43" i="59" s="1"/>
  <c r="BJ43" i="59" s="1"/>
  <c r="AK16" i="59"/>
  <c r="AW16" i="59" s="1"/>
  <c r="BI16" i="59" s="1"/>
  <c r="AI22" i="59"/>
  <c r="AU22" i="59" s="1"/>
  <c r="BG22" i="59" s="1"/>
  <c r="AR20" i="59"/>
  <c r="BD20" i="59" s="1"/>
  <c r="BP20" i="59" s="1"/>
  <c r="AR32" i="59"/>
  <c r="BD32" i="59" s="1"/>
  <c r="BP32" i="59" s="1"/>
  <c r="AR23" i="59"/>
  <c r="BD23" i="59" s="1"/>
  <c r="BP23" i="59" s="1"/>
  <c r="AM28" i="59"/>
  <c r="AY28" i="59" s="1"/>
  <c r="BK28" i="59" s="1"/>
  <c r="AL42" i="59"/>
  <c r="AX42" i="59" s="1"/>
  <c r="BJ42" i="59" s="1"/>
  <c r="AJ20" i="59"/>
  <c r="AV20" i="59" s="1"/>
  <c r="BH20" i="59" s="1"/>
  <c r="AI29" i="59"/>
  <c r="AU29" i="59" s="1"/>
  <c r="BG29" i="59" s="1"/>
  <c r="AS46" i="59"/>
  <c r="BE46" i="59" s="1"/>
  <c r="BQ46" i="59" s="1"/>
  <c r="AQ27" i="59"/>
  <c r="BC27" i="59" s="1"/>
  <c r="BO27" i="59" s="1"/>
  <c r="AO32" i="59"/>
  <c r="BA32" i="59" s="1"/>
  <c r="BM32" i="59" s="1"/>
  <c r="AM42" i="59"/>
  <c r="AY42" i="59" s="1"/>
  <c r="BK42" i="59" s="1"/>
  <c r="AK22" i="59"/>
  <c r="AW22" i="59" s="1"/>
  <c r="BI22" i="59" s="1"/>
  <c r="AI42" i="59"/>
  <c r="AU42" i="59" s="1"/>
  <c r="BG42" i="59" s="1"/>
  <c r="AS26" i="59"/>
  <c r="BE26" i="59" s="1"/>
  <c r="BQ26" i="59" s="1"/>
  <c r="AQ21" i="59"/>
  <c r="BC21" i="59" s="1"/>
  <c r="BO21" i="59" s="1"/>
  <c r="AP31" i="59"/>
  <c r="BB31" i="59" s="1"/>
  <c r="BN31" i="59" s="1"/>
  <c r="AN34" i="59"/>
  <c r="AZ34" i="59" s="1"/>
  <c r="BL34" i="59" s="1"/>
  <c r="AL44" i="59"/>
  <c r="AX44" i="59" s="1"/>
  <c r="BJ44" i="59" s="1"/>
  <c r="AJ37" i="59"/>
  <c r="AV37" i="59" s="1"/>
  <c r="BH37" i="59" s="1"/>
  <c r="AH37" i="59"/>
  <c r="AT37" i="59" s="1"/>
  <c r="BF37" i="59" s="1"/>
  <c r="AR40" i="59"/>
  <c r="BD40" i="59" s="1"/>
  <c r="BP40" i="59" s="1"/>
  <c r="AP18" i="59"/>
  <c r="BB18" i="59" s="1"/>
  <c r="BN18" i="59" s="1"/>
  <c r="AN38" i="59"/>
  <c r="AZ38" i="59" s="1"/>
  <c r="BL38" i="59" s="1"/>
  <c r="AM19" i="59"/>
  <c r="AY19" i="59" s="1"/>
  <c r="BK19" i="59" s="1"/>
  <c r="AJ45" i="59"/>
  <c r="AV45" i="59" s="1"/>
  <c r="BH45" i="59" s="1"/>
  <c r="AI32" i="59"/>
  <c r="AU32" i="59" s="1"/>
  <c r="BG32" i="59" s="1"/>
  <c r="AS32" i="59"/>
  <c r="BE32" i="59" s="1"/>
  <c r="BQ32" i="59" s="1"/>
  <c r="AP49" i="59"/>
  <c r="BB49" i="59" s="1"/>
  <c r="BN49" i="59" s="1"/>
  <c r="AQ50" i="59"/>
  <c r="BC50" i="59" s="1"/>
  <c r="BO50" i="59" s="1"/>
  <c r="AR48" i="59"/>
  <c r="BD48" i="59" s="1"/>
  <c r="BP48" i="59" s="1"/>
  <c r="AR49" i="59"/>
  <c r="BD49" i="59" s="1"/>
  <c r="BP49" i="59" s="1"/>
  <c r="AR47" i="59"/>
  <c r="BD47" i="59" s="1"/>
  <c r="BP47" i="59" s="1"/>
  <c r="AQ48" i="59"/>
  <c r="BC48" i="59" s="1"/>
  <c r="BO48" i="59" s="1"/>
  <c r="AL47" i="59"/>
  <c r="AX47" i="59" s="1"/>
  <c r="BJ47" i="59" s="1"/>
  <c r="AS47" i="59"/>
  <c r="BE47" i="59" s="1"/>
  <c r="BQ47" i="59" s="1"/>
  <c r="AR50" i="59"/>
  <c r="BD50" i="59" s="1"/>
  <c r="BP50" i="59" s="1"/>
  <c r="AQ47" i="59"/>
  <c r="BC47" i="59" s="1"/>
  <c r="BO47" i="59" s="1"/>
  <c r="AP50" i="59"/>
  <c r="BB50" i="59" s="1"/>
  <c r="BN50" i="59" s="1"/>
  <c r="AP48" i="59"/>
  <c r="BB48" i="59" s="1"/>
  <c r="BN48" i="59" s="1"/>
  <c r="AP47" i="59"/>
  <c r="BB47" i="59" s="1"/>
  <c r="BN47" i="59" s="1"/>
  <c r="AK47" i="59"/>
  <c r="AW47" i="59" s="1"/>
  <c r="BI47" i="59" s="1"/>
  <c r="AQ49" i="59"/>
  <c r="BC49" i="59" s="1"/>
  <c r="BO49" i="59" s="1"/>
  <c r="AO50" i="59"/>
  <c r="BA50" i="59" s="1"/>
  <c r="BM50" i="59" s="1"/>
  <c r="AO49" i="59"/>
  <c r="BA49" i="59" s="1"/>
  <c r="BM49" i="59" s="1"/>
  <c r="AN47" i="59"/>
  <c r="AZ47" i="59" s="1"/>
  <c r="BL47" i="59" s="1"/>
  <c r="AN49" i="59"/>
  <c r="AZ49" i="59" s="1"/>
  <c r="BL49" i="59" s="1"/>
  <c r="AI49" i="59"/>
  <c r="AU49" i="59" s="1"/>
  <c r="BG49" i="59" s="1"/>
  <c r="AO48" i="59"/>
  <c r="BA48" i="59" s="1"/>
  <c r="BM48" i="59" s="1"/>
  <c r="AO47" i="59"/>
  <c r="BA47" i="59" s="1"/>
  <c r="BM47" i="59" s="1"/>
  <c r="AM48" i="59"/>
  <c r="AY48" i="59" s="1"/>
  <c r="BK48" i="59" s="1"/>
  <c r="AM47" i="59"/>
  <c r="AY47" i="59" s="1"/>
  <c r="BK47" i="59" s="1"/>
  <c r="AM49" i="59"/>
  <c r="AY49" i="59" s="1"/>
  <c r="BK49" i="59" s="1"/>
  <c r="AM50" i="59"/>
  <c r="AY50" i="59" s="1"/>
  <c r="BK50" i="59" s="1"/>
  <c r="AH48" i="59"/>
  <c r="AT48" i="59" s="1"/>
  <c r="BF48" i="59" s="1"/>
  <c r="AN48" i="59"/>
  <c r="AZ48" i="59" s="1"/>
  <c r="BL48" i="59" s="1"/>
  <c r="AL49" i="59"/>
  <c r="AX49" i="59" s="1"/>
  <c r="BJ49" i="59" s="1"/>
  <c r="AK49" i="59"/>
  <c r="AW49" i="59" s="1"/>
  <c r="BI49" i="59" s="1"/>
  <c r="AK50" i="59"/>
  <c r="AW50" i="59" s="1"/>
  <c r="BI50" i="59" s="1"/>
  <c r="AK48" i="59"/>
  <c r="AW48" i="59" s="1"/>
  <c r="BI48" i="59" s="1"/>
  <c r="AS50" i="59"/>
  <c r="BE50" i="59" s="1"/>
  <c r="BQ50" i="59" s="1"/>
  <c r="AS49" i="59"/>
  <c r="BE49" i="59" s="1"/>
  <c r="BQ49" i="59" s="1"/>
  <c r="AL48" i="59"/>
  <c r="AX48" i="59" s="1"/>
  <c r="BJ48" i="59" s="1"/>
  <c r="AL50" i="59"/>
  <c r="AX50" i="59" s="1"/>
  <c r="BJ50" i="59" s="1"/>
  <c r="AJ48" i="59"/>
  <c r="AV48" i="59" s="1"/>
  <c r="BH48" i="59" s="1"/>
  <c r="AJ50" i="59"/>
  <c r="AV50" i="59" s="1"/>
  <c r="BH50" i="59" s="1"/>
  <c r="AJ49" i="59"/>
  <c r="AV49" i="59" s="1"/>
  <c r="BH49" i="59" s="1"/>
  <c r="AI47" i="59"/>
  <c r="AU47" i="59" s="1"/>
  <c r="BG47" i="59" s="1"/>
  <c r="AS48" i="59"/>
  <c r="BE48" i="59" s="1"/>
  <c r="BQ48" i="59" s="1"/>
  <c r="AN50" i="59"/>
  <c r="AZ50" i="59" s="1"/>
  <c r="BL50" i="59" s="1"/>
  <c r="AJ47" i="59"/>
  <c r="AV47" i="59" s="1"/>
  <c r="BH47" i="59" s="1"/>
  <c r="AI48" i="59"/>
  <c r="AU48" i="59" s="1"/>
  <c r="BG48" i="59" s="1"/>
  <c r="AH47" i="59"/>
  <c r="AT47" i="59" s="1"/>
  <c r="BF47" i="59" s="1"/>
  <c r="AH50" i="59"/>
  <c r="AT50" i="59" s="1"/>
  <c r="BF50" i="59" s="1"/>
  <c r="AH49" i="59"/>
  <c r="AT49" i="59" s="1"/>
  <c r="BF49" i="59" s="1"/>
  <c r="AI50" i="59"/>
  <c r="AU50" i="59" s="1"/>
  <c r="BG50" i="59" s="1"/>
  <c r="AX60" i="35"/>
  <c r="L59" i="51" s="1"/>
  <c r="B73" i="34"/>
  <c r="C69" i="34" s="1"/>
  <c r="C72" i="34" s="1"/>
  <c r="AH72" i="59"/>
  <c r="AT72" i="59" s="1"/>
  <c r="BF72" i="59" s="1"/>
  <c r="AQ68" i="59"/>
  <c r="BC68" i="59" s="1"/>
  <c r="BO68" i="59" s="1"/>
  <c r="AH80" i="59"/>
  <c r="AT80" i="59" s="1"/>
  <c r="BF80" i="59" s="1"/>
  <c r="AR70" i="59"/>
  <c r="BD70" i="59" s="1"/>
  <c r="BP70" i="59" s="1"/>
  <c r="AK60" i="59"/>
  <c r="AW60" i="59" s="1"/>
  <c r="BI60" i="59" s="1"/>
  <c r="AI83" i="59"/>
  <c r="AU83" i="59" s="1"/>
  <c r="BG83" i="59" s="1"/>
  <c r="AK67" i="59"/>
  <c r="AW67" i="59" s="1"/>
  <c r="BI67" i="59" s="1"/>
  <c r="AI57" i="59"/>
  <c r="AU57" i="59" s="1"/>
  <c r="BG57" i="59" s="1"/>
  <c r="AJ57" i="59"/>
  <c r="AV57" i="59" s="1"/>
  <c r="BH57" i="59" s="1"/>
  <c r="AK85" i="59"/>
  <c r="AK61" i="59"/>
  <c r="AW61" i="59" s="1"/>
  <c r="BI61" i="59" s="1"/>
  <c r="AH62" i="59"/>
  <c r="AT62" i="59" s="1"/>
  <c r="BF62" i="59" s="1"/>
  <c r="AJ76" i="59"/>
  <c r="AV76" i="59" s="1"/>
  <c r="BH76" i="59" s="1"/>
  <c r="AI84" i="59"/>
  <c r="AU84" i="59" s="1"/>
  <c r="BG84" i="59" s="1"/>
  <c r="AI59" i="59"/>
  <c r="AU59" i="59" s="1"/>
  <c r="BG59" i="59" s="1"/>
  <c r="AI53" i="59"/>
  <c r="AU53" i="59" s="1"/>
  <c r="BG53" i="59" s="1"/>
  <c r="AI58" i="59"/>
  <c r="AU58" i="59" s="1"/>
  <c r="BG58" i="59" s="1"/>
  <c r="AH73" i="59"/>
  <c r="AT73" i="59" s="1"/>
  <c r="BF73" i="59" s="1"/>
  <c r="AI75" i="59"/>
  <c r="AU75" i="59" s="1"/>
  <c r="BG75" i="59" s="1"/>
  <c r="AI73" i="59"/>
  <c r="AU73" i="59" s="1"/>
  <c r="BG73" i="59" s="1"/>
  <c r="AJ86" i="59"/>
  <c r="AV86" i="59" s="1"/>
  <c r="BH86" i="59" s="1"/>
  <c r="AP70" i="59"/>
  <c r="BB70" i="59" s="1"/>
  <c r="BN70" i="59" s="1"/>
  <c r="AJ79" i="59"/>
  <c r="AV79" i="59" s="1"/>
  <c r="BH79" i="59" s="1"/>
  <c r="AJ60" i="59"/>
  <c r="AV60" i="59" s="1"/>
  <c r="BH60" i="59" s="1"/>
  <c r="AI60" i="59"/>
  <c r="AU60" i="59" s="1"/>
  <c r="BG60" i="59" s="1"/>
  <c r="AJ64" i="59"/>
  <c r="AV64" i="59" s="1"/>
  <c r="BH64" i="59" s="1"/>
  <c r="AJ71" i="59"/>
  <c r="AV71" i="59" s="1"/>
  <c r="BH71" i="59" s="1"/>
  <c r="AH79" i="59"/>
  <c r="AT79" i="59" s="1"/>
  <c r="BF79" i="59" s="1"/>
  <c r="AJ58" i="59"/>
  <c r="AV58" i="59" s="1"/>
  <c r="BH58" i="59" s="1"/>
  <c r="AK75" i="59"/>
  <c r="AW75" i="59" s="1"/>
  <c r="BI75" i="59" s="1"/>
  <c r="AS70" i="59"/>
  <c r="BE70" i="59" s="1"/>
  <c r="BQ70" i="59" s="1"/>
  <c r="AH56" i="59"/>
  <c r="AT56" i="59" s="1"/>
  <c r="BF56" i="59" s="1"/>
  <c r="AK56" i="59"/>
  <c r="AW56" i="59" s="1"/>
  <c r="BI56" i="59" s="1"/>
  <c r="AH65" i="59"/>
  <c r="AT65" i="59" s="1"/>
  <c r="BF65" i="59" s="1"/>
  <c r="AI65" i="59"/>
  <c r="AU65" i="59" s="1"/>
  <c r="BG65" i="59" s="1"/>
  <c r="AO74" i="59"/>
  <c r="BA74" i="59" s="1"/>
  <c r="BM74" i="59" s="1"/>
  <c r="AI71" i="59"/>
  <c r="AU71" i="59" s="1"/>
  <c r="BG71" i="59" s="1"/>
  <c r="AK76" i="59"/>
  <c r="AW76" i="59" s="1"/>
  <c r="BI76" i="59" s="1"/>
  <c r="AI62" i="59"/>
  <c r="AU62" i="59" s="1"/>
  <c r="BG62" i="59" s="1"/>
  <c r="AK55" i="59"/>
  <c r="AW55" i="59" s="1"/>
  <c r="BI55" i="59" s="1"/>
  <c r="AI85" i="59"/>
  <c r="AI66" i="59"/>
  <c r="AU66" i="59" s="1"/>
  <c r="BG66" i="59" s="1"/>
  <c r="AP85" i="59"/>
  <c r="AH78" i="59"/>
  <c r="AT78" i="59" s="1"/>
  <c r="BF78" i="59" s="1"/>
  <c r="AN74" i="59"/>
  <c r="AZ74" i="59" s="1"/>
  <c r="BL74" i="59" s="1"/>
  <c r="AJ80" i="59"/>
  <c r="AV80" i="59" s="1"/>
  <c r="BH80" i="59" s="1"/>
  <c r="AI81" i="59"/>
  <c r="AU81" i="59" s="1"/>
  <c r="BG81" i="59" s="1"/>
  <c r="AJ70" i="59"/>
  <c r="AV70" i="59" s="1"/>
  <c r="BH70" i="59" s="1"/>
  <c r="AH59" i="59"/>
  <c r="AT59" i="59" s="1"/>
  <c r="BF59" i="59" s="1"/>
  <c r="AI56" i="59"/>
  <c r="AU56" i="59" s="1"/>
  <c r="BG56" i="59" s="1"/>
  <c r="AH77" i="59"/>
  <c r="AT77" i="59" s="1"/>
  <c r="BF77" i="59" s="1"/>
  <c r="AJ85" i="59"/>
  <c r="AR68" i="59"/>
  <c r="BD68" i="59" s="1"/>
  <c r="BP68" i="59" s="1"/>
  <c r="AK86" i="59"/>
  <c r="AW86" i="59" s="1"/>
  <c r="BI86" i="59" s="1"/>
  <c r="AI67" i="59"/>
  <c r="AU67" i="59" s="1"/>
  <c r="BG67" i="59" s="1"/>
  <c r="AJ81" i="59"/>
  <c r="AV81" i="59" s="1"/>
  <c r="BH81" i="59" s="1"/>
  <c r="AK80" i="59"/>
  <c r="AW80" i="59" s="1"/>
  <c r="BI80" i="59" s="1"/>
  <c r="AK59" i="59"/>
  <c r="AW59" i="59" s="1"/>
  <c r="BI59" i="59" s="1"/>
  <c r="AJ54" i="59"/>
  <c r="AV54" i="59" s="1"/>
  <c r="BH54" i="59" s="1"/>
  <c r="AN70" i="59"/>
  <c r="AZ70" i="59" s="1"/>
  <c r="BL70" i="59" s="1"/>
  <c r="AK54" i="59"/>
  <c r="AW54" i="59" s="1"/>
  <c r="BI54" i="59" s="1"/>
  <c r="AJ83" i="59"/>
  <c r="AV83" i="59" s="1"/>
  <c r="BH83" i="59" s="1"/>
  <c r="AI77" i="59"/>
  <c r="AU77" i="59" s="1"/>
  <c r="BG77" i="59" s="1"/>
  <c r="AK77" i="59"/>
  <c r="AW77" i="59" s="1"/>
  <c r="BI77" i="59" s="1"/>
  <c r="AH60" i="59"/>
  <c r="AT60" i="59" s="1"/>
  <c r="BF60" i="59" s="1"/>
  <c r="AJ59" i="59"/>
  <c r="AV59" i="59" s="1"/>
  <c r="BH59" i="59" s="1"/>
  <c r="AO68" i="59"/>
  <c r="BA68" i="59" s="1"/>
  <c r="BM68" i="59" s="1"/>
  <c r="AK65" i="59"/>
  <c r="AW65" i="59" s="1"/>
  <c r="BI65" i="59" s="1"/>
  <c r="AI61" i="59"/>
  <c r="AU61" i="59" s="1"/>
  <c r="BG61" i="59" s="1"/>
  <c r="AI79" i="59"/>
  <c r="AU79" i="59" s="1"/>
  <c r="BG79" i="59" s="1"/>
  <c r="AH83" i="59"/>
  <c r="AT83" i="59" s="1"/>
  <c r="BF83" i="59" s="1"/>
  <c r="AH70" i="59"/>
  <c r="AT70" i="59" s="1"/>
  <c r="BF70" i="59" s="1"/>
  <c r="AK81" i="59"/>
  <c r="AW81" i="59" s="1"/>
  <c r="BI81" i="59" s="1"/>
  <c r="AK78" i="59"/>
  <c r="AW78" i="59" s="1"/>
  <c r="BI78" i="59" s="1"/>
  <c r="AQ70" i="59"/>
  <c r="BC70" i="59" s="1"/>
  <c r="BO70" i="59" s="1"/>
  <c r="AK83" i="59"/>
  <c r="AW83" i="59" s="1"/>
  <c r="BI83" i="59" s="1"/>
  <c r="AK70" i="59"/>
  <c r="AW70" i="59" s="1"/>
  <c r="BI70" i="59" s="1"/>
  <c r="AK62" i="59"/>
  <c r="AW62" i="59" s="1"/>
  <c r="BI62" i="59" s="1"/>
  <c r="AI72" i="59"/>
  <c r="AU72" i="59" s="1"/>
  <c r="BG72" i="59" s="1"/>
  <c r="AK82" i="59"/>
  <c r="AW82" i="59" s="1"/>
  <c r="BI82" i="59" s="1"/>
  <c r="AI54" i="59"/>
  <c r="AU54" i="59" s="1"/>
  <c r="BG54" i="59" s="1"/>
  <c r="AL85" i="59"/>
  <c r="AJ75" i="59"/>
  <c r="AV75" i="59" s="1"/>
  <c r="BH75" i="59" s="1"/>
  <c r="AJ73" i="59"/>
  <c r="AV73" i="59" s="1"/>
  <c r="BH73" i="59" s="1"/>
  <c r="AH86" i="59"/>
  <c r="AT86" i="59" s="1"/>
  <c r="BF86" i="59" s="1"/>
  <c r="AI70" i="59"/>
  <c r="AU70" i="59" s="1"/>
  <c r="BG70" i="59" s="1"/>
  <c r="AJ56" i="59"/>
  <c r="AV56" i="59" s="1"/>
  <c r="BH56" i="59" s="1"/>
  <c r="AJ51" i="59"/>
  <c r="AV51" i="59" s="1"/>
  <c r="BH51" i="59" s="1"/>
  <c r="AM85" i="59"/>
  <c r="AH85" i="59"/>
  <c r="AH61" i="59"/>
  <c r="AT61" i="59" s="1"/>
  <c r="BF61" i="59" s="1"/>
  <c r="AN85" i="59"/>
  <c r="AQ85" i="59"/>
  <c r="AJ77" i="59"/>
  <c r="AV77" i="59" s="1"/>
  <c r="BH77" i="59" s="1"/>
  <c r="AH69" i="59"/>
  <c r="AT69" i="59" s="1"/>
  <c r="BF69" i="59" s="1"/>
  <c r="AH55" i="59"/>
  <c r="AT55" i="59" s="1"/>
  <c r="BF55" i="59" s="1"/>
  <c r="AH81" i="59"/>
  <c r="AT81" i="59" s="1"/>
  <c r="BF81" i="59" s="1"/>
  <c r="AJ66" i="59"/>
  <c r="AV66" i="59" s="1"/>
  <c r="BH66" i="59" s="1"/>
  <c r="AL70" i="59"/>
  <c r="AX70" i="59" s="1"/>
  <c r="BJ70" i="59" s="1"/>
  <c r="AJ65" i="59"/>
  <c r="AV65" i="59" s="1"/>
  <c r="BH65" i="59" s="1"/>
  <c r="AI76" i="59"/>
  <c r="AU76" i="59" s="1"/>
  <c r="BG76" i="59" s="1"/>
  <c r="AH53" i="59"/>
  <c r="AT53" i="59" s="1"/>
  <c r="BF53" i="59" s="1"/>
  <c r="AH57" i="59"/>
  <c r="AT57" i="59" s="1"/>
  <c r="BF57" i="59" s="1"/>
  <c r="AI63" i="59"/>
  <c r="AU63" i="59" s="1"/>
  <c r="BG63" i="59" s="1"/>
  <c r="AK71" i="59"/>
  <c r="AW71" i="59" s="1"/>
  <c r="BI71" i="59" s="1"/>
  <c r="AH54" i="59"/>
  <c r="AT54" i="59" s="1"/>
  <c r="BF54" i="59" s="1"/>
  <c r="AH75" i="59"/>
  <c r="AT75" i="59" s="1"/>
  <c r="BF75" i="59" s="1"/>
  <c r="AO85" i="59"/>
  <c r="AR85" i="59"/>
  <c r="AP74" i="59"/>
  <c r="BB74" i="59" s="1"/>
  <c r="BN74" i="59" s="1"/>
  <c r="AH64" i="59"/>
  <c r="AT64" i="59" s="1"/>
  <c r="BF64" i="59" s="1"/>
  <c r="AI51" i="59"/>
  <c r="AU51" i="59" s="1"/>
  <c r="BG51" i="59" s="1"/>
  <c r="AH84" i="59"/>
  <c r="AT84" i="59" s="1"/>
  <c r="BF84" i="59" s="1"/>
  <c r="AJ72" i="59"/>
  <c r="AV72" i="59" s="1"/>
  <c r="BH72" i="59" s="1"/>
  <c r="AJ82" i="59"/>
  <c r="AV82" i="59" s="1"/>
  <c r="BH82" i="59" s="1"/>
  <c r="AJ78" i="59"/>
  <c r="AV78" i="59" s="1"/>
  <c r="BH78" i="59" s="1"/>
  <c r="AS85" i="59"/>
  <c r="AH82" i="59"/>
  <c r="AT82" i="59" s="1"/>
  <c r="BF82" i="59" s="1"/>
  <c r="AO70" i="59"/>
  <c r="BA70" i="59" s="1"/>
  <c r="BM70" i="59" s="1"/>
  <c r="AI55" i="59"/>
  <c r="AU55" i="59" s="1"/>
  <c r="BG55" i="59" s="1"/>
  <c r="AI80" i="59"/>
  <c r="AU80" i="59" s="1"/>
  <c r="BG80" i="59" s="1"/>
  <c r="AH58" i="59"/>
  <c r="AT58" i="59" s="1"/>
  <c r="BF58" i="59" s="1"/>
  <c r="AJ53" i="59"/>
  <c r="AV53" i="59" s="1"/>
  <c r="BH53" i="59" s="1"/>
  <c r="AH66" i="59"/>
  <c r="AT66" i="59" s="1"/>
  <c r="BF66" i="59" s="1"/>
  <c r="AJ84" i="59"/>
  <c r="AV84" i="59" s="1"/>
  <c r="BH84" i="59" s="1"/>
  <c r="AK53" i="59"/>
  <c r="AW53" i="59" s="1"/>
  <c r="BI53" i="59" s="1"/>
  <c r="AI64" i="59"/>
  <c r="AU64" i="59" s="1"/>
  <c r="BG64" i="59" s="1"/>
  <c r="AI78" i="59"/>
  <c r="AU78" i="59" s="1"/>
  <c r="BG78" i="59" s="1"/>
  <c r="AH63" i="59"/>
  <c r="AT63" i="59" s="1"/>
  <c r="BF63" i="59" s="1"/>
  <c r="AJ69" i="59"/>
  <c r="AV69" i="59" s="1"/>
  <c r="BH69" i="59" s="1"/>
  <c r="AJ63" i="59"/>
  <c r="AV63" i="59" s="1"/>
  <c r="BH63" i="59" s="1"/>
  <c r="AJ61" i="59"/>
  <c r="AV61" i="59" s="1"/>
  <c r="BH61" i="59" s="1"/>
  <c r="AI86" i="59"/>
  <c r="AU86" i="59" s="1"/>
  <c r="BG86" i="59" s="1"/>
  <c r="AK51" i="59"/>
  <c r="AW51" i="59" s="1"/>
  <c r="BI51" i="59" s="1"/>
  <c r="AP68" i="59"/>
  <c r="BB68" i="59" s="1"/>
  <c r="BN68" i="59" s="1"/>
  <c r="AJ62" i="59"/>
  <c r="AV62" i="59" s="1"/>
  <c r="BH62" i="59" s="1"/>
  <c r="AI69" i="59"/>
  <c r="AU69" i="59" s="1"/>
  <c r="BG69" i="59" s="1"/>
  <c r="AI82" i="59"/>
  <c r="AU82" i="59" s="1"/>
  <c r="BG82" i="59" s="1"/>
  <c r="AK57" i="59"/>
  <c r="AW57" i="59" s="1"/>
  <c r="BI57" i="59" s="1"/>
  <c r="AK66" i="59"/>
  <c r="AW66" i="59" s="1"/>
  <c r="BI66" i="59" s="1"/>
  <c r="AJ67" i="59"/>
  <c r="AV67" i="59" s="1"/>
  <c r="BH67" i="59" s="1"/>
  <c r="AK72" i="59"/>
  <c r="AW72" i="59" s="1"/>
  <c r="BI72" i="59" s="1"/>
  <c r="AH67" i="59"/>
  <c r="AT67" i="59" s="1"/>
  <c r="BF67" i="59" s="1"/>
  <c r="AK63" i="59"/>
  <c r="AW63" i="59" s="1"/>
  <c r="BI63" i="59" s="1"/>
  <c r="AH71" i="59"/>
  <c r="AT71" i="59" s="1"/>
  <c r="BF71" i="59" s="1"/>
  <c r="AJ55" i="59"/>
  <c r="AV55" i="59" s="1"/>
  <c r="BH55" i="59" s="1"/>
  <c r="AH76" i="59"/>
  <c r="AT76" i="59" s="1"/>
  <c r="BF76" i="59" s="1"/>
  <c r="AM70" i="59"/>
  <c r="AY70" i="59" s="1"/>
  <c r="BK70" i="59" s="1"/>
  <c r="C53" i="34"/>
  <c r="C57" i="34"/>
  <c r="C21" i="34"/>
  <c r="C107" i="34"/>
  <c r="D30" i="35" s="1"/>
  <c r="F55" i="34"/>
  <c r="O141" i="30"/>
  <c r="C18" i="30"/>
  <c r="C161" i="30" s="1"/>
  <c r="C17" i="30"/>
  <c r="C216" i="30" s="1"/>
  <c r="C42" i="30"/>
  <c r="C163" i="30" s="1"/>
  <c r="C41" i="30"/>
  <c r="C218" i="30" s="1"/>
  <c r="C38" i="34"/>
  <c r="C39" i="34" s="1"/>
  <c r="C220" i="30"/>
  <c r="C74" i="30"/>
  <c r="C221" i="30"/>
  <c r="C78" i="30"/>
  <c r="C166" i="30" s="1"/>
  <c r="C74" i="56"/>
  <c r="D74" i="56" s="1"/>
  <c r="C76" i="56"/>
  <c r="D76" i="56" s="1"/>
  <c r="C78" i="56"/>
  <c r="D78" i="56" s="1"/>
  <c r="C73" i="56"/>
  <c r="D73" i="56" s="1"/>
  <c r="C75" i="56"/>
  <c r="D75" i="56" s="1"/>
  <c r="C77" i="56"/>
  <c r="D77" i="56" s="1"/>
  <c r="AA36" i="30"/>
  <c r="AA151" i="30" s="1"/>
  <c r="AC71" i="30"/>
  <c r="AC143" i="30" s="1"/>
  <c r="AB60" i="30"/>
  <c r="AB153" i="30" s="1"/>
  <c r="AP72" i="30"/>
  <c r="BB72" i="30" s="1"/>
  <c r="BB154" i="30" s="1"/>
  <c r="AH72" i="30"/>
  <c r="AH154" i="30" s="1"/>
  <c r="AI36" i="30"/>
  <c r="AI151" i="30" s="1"/>
  <c r="P149" i="30"/>
  <c r="P157" i="30" s="1"/>
  <c r="O13" i="34" s="1"/>
  <c r="D97" i="30"/>
  <c r="AM97" i="30"/>
  <c r="AN97" i="30" s="1"/>
  <c r="AO97" i="30" s="1"/>
  <c r="AP97" i="30" s="1"/>
  <c r="AQ97" i="30" s="1"/>
  <c r="AR97" i="30" s="1"/>
  <c r="AS97" i="30" s="1"/>
  <c r="AT97" i="30" s="1"/>
  <c r="AU97" i="30" s="1"/>
  <c r="AV97" i="30" s="1"/>
  <c r="AW97" i="30" s="1"/>
  <c r="AX97" i="30" s="1"/>
  <c r="AL143" i="30"/>
  <c r="AB35" i="30"/>
  <c r="AN35" i="30" s="1"/>
  <c r="U139" i="30"/>
  <c r="Q155" i="30"/>
  <c r="U155" i="30"/>
  <c r="AK24" i="30"/>
  <c r="AK150" i="30" s="1"/>
  <c r="W142" i="30"/>
  <c r="AD23" i="30"/>
  <c r="AD139" i="30" s="1"/>
  <c r="AE36" i="30"/>
  <c r="AE151" i="30" s="1"/>
  <c r="AB23" i="30"/>
  <c r="AN23" i="30" s="1"/>
  <c r="AN139" i="30" s="1"/>
  <c r="X154" i="30"/>
  <c r="AJ48" i="30"/>
  <c r="AV48" i="30" s="1"/>
  <c r="AC23" i="30"/>
  <c r="AC139" i="30" s="1"/>
  <c r="AJ71" i="30"/>
  <c r="AJ143" i="30" s="1"/>
  <c r="AG48" i="30"/>
  <c r="AG152" i="30" s="1"/>
  <c r="AF71" i="30"/>
  <c r="AF143" i="30" s="1"/>
  <c r="AC36" i="30"/>
  <c r="AC151" i="30" s="1"/>
  <c r="AE11" i="30"/>
  <c r="AQ11" i="30" s="1"/>
  <c r="AB36" i="30"/>
  <c r="AB151" i="30" s="1"/>
  <c r="V141" i="30"/>
  <c r="AL48" i="30"/>
  <c r="AL152" i="30" s="1"/>
  <c r="AG83" i="30"/>
  <c r="AG144" i="30" s="1"/>
  <c r="AE60" i="30"/>
  <c r="AQ60" i="30" s="1"/>
  <c r="BC60" i="30" s="1"/>
  <c r="BC153" i="30" s="1"/>
  <c r="E50" i="35"/>
  <c r="S154" i="30"/>
  <c r="AL35" i="30"/>
  <c r="AX35" i="30" s="1"/>
  <c r="V150" i="30"/>
  <c r="O142" i="30"/>
  <c r="Z142" i="30"/>
  <c r="R141" i="30"/>
  <c r="AF83" i="30"/>
  <c r="AF144" i="30" s="1"/>
  <c r="AG72" i="30"/>
  <c r="AG154" i="30" s="1"/>
  <c r="Q149" i="30"/>
  <c r="V140" i="30"/>
  <c r="AB24" i="30"/>
  <c r="AB150" i="30" s="1"/>
  <c r="Z143" i="30"/>
  <c r="R154" i="30"/>
  <c r="AN61" i="35"/>
  <c r="AN37" i="35" s="1"/>
  <c r="AI24" i="30"/>
  <c r="AU24" i="30" s="1"/>
  <c r="T152" i="30"/>
  <c r="G61" i="35"/>
  <c r="G37" i="35" s="1"/>
  <c r="Q141" i="30"/>
  <c r="O150" i="30"/>
  <c r="Q142" i="30"/>
  <c r="X140" i="30"/>
  <c r="AK59" i="30"/>
  <c r="AK142" i="30" s="1"/>
  <c r="T141" i="30"/>
  <c r="Y141" i="30"/>
  <c r="AA71" i="30"/>
  <c r="U140" i="30"/>
  <c r="Z138" i="30"/>
  <c r="R61" i="35"/>
  <c r="O69" i="35"/>
  <c r="V139" i="30"/>
  <c r="U151" i="30"/>
  <c r="AB48" i="30"/>
  <c r="AB152" i="30" s="1"/>
  <c r="AF84" i="30"/>
  <c r="AF155" i="30" s="1"/>
  <c r="Q138" i="30"/>
  <c r="V143" i="30"/>
  <c r="V144" i="30"/>
  <c r="F69" i="35"/>
  <c r="E116" i="34"/>
  <c r="AY61" i="35"/>
  <c r="AM37" i="35"/>
  <c r="C203" i="30"/>
  <c r="AC60" i="30"/>
  <c r="AO60" i="30" s="1"/>
  <c r="AG12" i="30"/>
  <c r="AG149" i="30" s="1"/>
  <c r="U150" i="30"/>
  <c r="AD152" i="30"/>
  <c r="AJ60" i="30"/>
  <c r="AJ153" i="30" s="1"/>
  <c r="Y152" i="30"/>
  <c r="Y157" i="30" s="1"/>
  <c r="X13" i="34" s="1"/>
  <c r="AK60" i="30"/>
  <c r="AW60" i="30" s="1"/>
  <c r="AF24" i="30"/>
  <c r="AF150" i="30" s="1"/>
  <c r="AH84" i="30"/>
  <c r="AH155" i="30" s="1"/>
  <c r="X142" i="30"/>
  <c r="AB72" i="30"/>
  <c r="AB154" i="30" s="1"/>
  <c r="AU72" i="30"/>
  <c r="BG72" i="30" s="1"/>
  <c r="BG154" i="30" s="1"/>
  <c r="AL12" i="30"/>
  <c r="AX12" i="30" s="1"/>
  <c r="AK84" i="30"/>
  <c r="AK155" i="30" s="1"/>
  <c r="AK36" i="30"/>
  <c r="AW36" i="30" s="1"/>
  <c r="AH59" i="30"/>
  <c r="AT59" i="30" s="1"/>
  <c r="AT142" i="30" s="1"/>
  <c r="C41" i="35"/>
  <c r="AB71" i="30"/>
  <c r="AB143" i="30" s="1"/>
  <c r="AF72" i="30"/>
  <c r="AR72" i="30" s="1"/>
  <c r="AR36" i="30"/>
  <c r="AR151" i="30" s="1"/>
  <c r="P138" i="30"/>
  <c r="AG60" i="30"/>
  <c r="AG153" i="30" s="1"/>
  <c r="AA149" i="30"/>
  <c r="AC35" i="30"/>
  <c r="AO35" i="30" s="1"/>
  <c r="S152" i="30"/>
  <c r="AD36" i="30"/>
  <c r="AP36" i="30" s="1"/>
  <c r="AE35" i="30"/>
  <c r="AE140" i="30" s="1"/>
  <c r="Y140" i="30"/>
  <c r="AK83" i="30"/>
  <c r="AW83" i="30" s="1"/>
  <c r="AI60" i="30"/>
  <c r="AU60" i="30" s="1"/>
  <c r="AK12" i="30"/>
  <c r="AW12" i="30" s="1"/>
  <c r="AI23" i="30"/>
  <c r="AI139" i="30" s="1"/>
  <c r="AB59" i="30"/>
  <c r="AB142" i="30" s="1"/>
  <c r="AC48" i="30"/>
  <c r="AO48" i="30" s="1"/>
  <c r="S149" i="30"/>
  <c r="AD35" i="30"/>
  <c r="AP35" i="30" s="1"/>
  <c r="O153" i="30"/>
  <c r="X144" i="30"/>
  <c r="V152" i="30"/>
  <c r="AD12" i="30"/>
  <c r="AP12" i="30" s="1"/>
  <c r="AF60" i="30"/>
  <c r="AF153" i="30" s="1"/>
  <c r="U142" i="30"/>
  <c r="T142" i="30"/>
  <c r="AI83" i="30"/>
  <c r="AI144" i="30" s="1"/>
  <c r="AK72" i="30"/>
  <c r="AW72" i="30" s="1"/>
  <c r="AG47" i="30"/>
  <c r="AS47" i="30" s="1"/>
  <c r="AI48" i="30"/>
  <c r="R150" i="30"/>
  <c r="C112" i="30"/>
  <c r="AK71" i="30"/>
  <c r="AK143" i="30" s="1"/>
  <c r="Q150" i="30"/>
  <c r="AE24" i="30"/>
  <c r="AQ24" i="30" s="1"/>
  <c r="O149" i="30"/>
  <c r="AF23" i="30"/>
  <c r="AR23" i="30" s="1"/>
  <c r="AH11" i="30"/>
  <c r="AT11" i="30" s="1"/>
  <c r="AJ11" i="30"/>
  <c r="AJ138" i="30" s="1"/>
  <c r="AG11" i="30"/>
  <c r="AG138" i="30" s="1"/>
  <c r="AL60" i="30"/>
  <c r="AX60" i="30" s="1"/>
  <c r="AA141" i="30"/>
  <c r="AG71" i="30"/>
  <c r="AG143" i="30" s="1"/>
  <c r="AL24" i="30"/>
  <c r="AX24" i="30" s="1"/>
  <c r="AJ84" i="30"/>
  <c r="AV84" i="30" s="1"/>
  <c r="X141" i="30"/>
  <c r="AK23" i="30"/>
  <c r="AK139" i="30" s="1"/>
  <c r="AD59" i="30"/>
  <c r="AP59" i="30" s="1"/>
  <c r="AH12" i="30"/>
  <c r="AT12" i="30" s="1"/>
  <c r="AP47" i="30"/>
  <c r="AP141" i="30" s="1"/>
  <c r="AC72" i="30"/>
  <c r="AC154" i="30" s="1"/>
  <c r="Z151" i="30"/>
  <c r="AB84" i="30"/>
  <c r="AB155" i="30" s="1"/>
  <c r="AE71" i="30"/>
  <c r="AE143" i="30" s="1"/>
  <c r="AL23" i="30"/>
  <c r="AL139" i="30" s="1"/>
  <c r="AA23" i="30"/>
  <c r="AA139" i="30" s="1"/>
  <c r="W154" i="30"/>
  <c r="AE23" i="30"/>
  <c r="AJ54" i="34"/>
  <c r="AK54" i="34"/>
  <c r="Z54" i="34"/>
  <c r="AA83" i="30"/>
  <c r="T151" i="30"/>
  <c r="R152" i="30"/>
  <c r="AD71" i="30"/>
  <c r="AP71" i="30" s="1"/>
  <c r="AP143" i="30" s="1"/>
  <c r="AE54" i="34"/>
  <c r="AA54" i="34"/>
  <c r="AD54" i="34"/>
  <c r="AE47" i="30"/>
  <c r="AE141" i="30" s="1"/>
  <c r="AK11" i="30"/>
  <c r="AW11" i="30" s="1"/>
  <c r="AH36" i="30"/>
  <c r="AH151" i="30" s="1"/>
  <c r="AD84" i="30"/>
  <c r="AD155" i="30" s="1"/>
  <c r="AJ24" i="30"/>
  <c r="X150" i="30"/>
  <c r="AU104" i="30"/>
  <c r="AQ104" i="30"/>
  <c r="AM104" i="30"/>
  <c r="AU102" i="30"/>
  <c r="AQ102" i="30"/>
  <c r="AM102" i="30"/>
  <c r="AV92" i="30"/>
  <c r="AR92" i="30"/>
  <c r="AN92" i="30"/>
  <c r="AX104" i="30"/>
  <c r="AT104" i="30"/>
  <c r="AP104" i="30"/>
  <c r="AX102" i="30"/>
  <c r="AT102" i="30"/>
  <c r="AP102" i="30"/>
  <c r="AU92" i="30"/>
  <c r="AQ92" i="30"/>
  <c r="AM92" i="30"/>
  <c r="AW104" i="30"/>
  <c r="AS104" i="30"/>
  <c r="AO104" i="30"/>
  <c r="AW102" i="30"/>
  <c r="AS102" i="30"/>
  <c r="AO102" i="30"/>
  <c r="AX92" i="30"/>
  <c r="E92" i="30" s="1"/>
  <c r="AT92" i="30"/>
  <c r="AP92" i="30"/>
  <c r="AV104" i="30"/>
  <c r="AV102" i="30"/>
  <c r="AW92" i="30"/>
  <c r="G19" i="56"/>
  <c r="G30" i="56" s="1"/>
  <c r="AR104" i="30"/>
  <c r="AR102" i="30"/>
  <c r="AS92" i="30"/>
  <c r="AN104" i="30"/>
  <c r="AN102" i="30"/>
  <c r="AO92" i="30"/>
  <c r="Z154" i="30"/>
  <c r="AL72" i="30"/>
  <c r="W138" i="30"/>
  <c r="AI11" i="30"/>
  <c r="O152" i="30"/>
  <c r="AA48" i="30"/>
  <c r="S144" i="30"/>
  <c r="AJ12" i="30"/>
  <c r="AJ149" i="30" s="1"/>
  <c r="P141" i="30"/>
  <c r="R153" i="30"/>
  <c r="X151" i="30"/>
  <c r="AD11" i="30"/>
  <c r="AD138" i="30" s="1"/>
  <c r="AJ23" i="30"/>
  <c r="AI84" i="30"/>
  <c r="AI155" i="30" s="1"/>
  <c r="Z144" i="30"/>
  <c r="AL83" i="30"/>
  <c r="T140" i="30"/>
  <c r="AF35" i="30"/>
  <c r="AB54" i="34"/>
  <c r="AC54" i="34"/>
  <c r="AI54" i="34"/>
  <c r="AH54" i="34"/>
  <c r="S142" i="30"/>
  <c r="AE59" i="30"/>
  <c r="AI47" i="30"/>
  <c r="W141" i="30"/>
  <c r="AA84" i="30"/>
  <c r="O155" i="30"/>
  <c r="D102" i="30"/>
  <c r="AF12" i="30"/>
  <c r="T149" i="30"/>
  <c r="AA72" i="30"/>
  <c r="O154" i="30"/>
  <c r="Z141" i="30"/>
  <c r="AL47" i="30"/>
  <c r="S155" i="30"/>
  <c r="AE84" i="30"/>
  <c r="AI71" i="30"/>
  <c r="AI143" i="30" s="1"/>
  <c r="AH60" i="30"/>
  <c r="AI35" i="30"/>
  <c r="AL84" i="30"/>
  <c r="T138" i="30"/>
  <c r="AF11" i="30"/>
  <c r="O138" i="30"/>
  <c r="AA11" i="30"/>
  <c r="R144" i="30"/>
  <c r="AD83" i="30"/>
  <c r="D104" i="30"/>
  <c r="AI12" i="30"/>
  <c r="W149" i="30"/>
  <c r="O140" i="30"/>
  <c r="AA35" i="30"/>
  <c r="AF54" i="34"/>
  <c r="AG54" i="34"/>
  <c r="AW52" i="34"/>
  <c r="AS52" i="34"/>
  <c r="AO52" i="34"/>
  <c r="AV52" i="34"/>
  <c r="AQ52" i="34"/>
  <c r="AR52" i="34"/>
  <c r="AU52" i="34"/>
  <c r="AP52" i="34"/>
  <c r="AM52" i="34"/>
  <c r="AT52" i="34"/>
  <c r="AN52" i="34"/>
  <c r="F25" i="56"/>
  <c r="F28" i="56" s="1"/>
  <c r="C112" i="34"/>
  <c r="C105" i="34"/>
  <c r="C83" i="34"/>
  <c r="D3" i="30"/>
  <c r="C74" i="34"/>
  <c r="C90" i="34"/>
  <c r="K5" i="59" s="1"/>
  <c r="C97" i="34"/>
  <c r="C44" i="34"/>
  <c r="C9" i="34"/>
  <c r="C68" i="34"/>
  <c r="C37" i="34"/>
  <c r="C30" i="34"/>
  <c r="C62" i="34"/>
  <c r="AO61" i="35"/>
  <c r="AO37" i="35" s="1"/>
  <c r="D2" i="34"/>
  <c r="D1" i="28" s="1"/>
  <c r="D13" i="28" s="1"/>
  <c r="E57" i="35"/>
  <c r="E27" i="35"/>
  <c r="F1" i="35"/>
  <c r="AK140" i="30"/>
  <c r="AW35" i="30"/>
  <c r="AG140" i="30"/>
  <c r="AS35" i="30"/>
  <c r="AG155" i="30"/>
  <c r="AS84" i="30"/>
  <c r="AT23" i="30"/>
  <c r="AH139" i="30"/>
  <c r="AG151" i="30"/>
  <c r="AS36" i="30"/>
  <c r="AO11" i="30"/>
  <c r="AC138" i="30"/>
  <c r="AE144" i="30"/>
  <c r="AQ83" i="30"/>
  <c r="AC142" i="30"/>
  <c r="AO59" i="30"/>
  <c r="AP152" i="30"/>
  <c r="BB48" i="30"/>
  <c r="BB152" i="30" s="1"/>
  <c r="AE152" i="30"/>
  <c r="AQ48" i="30"/>
  <c r="AJ144" i="30"/>
  <c r="AV83" i="30"/>
  <c r="AF142" i="30"/>
  <c r="AR59" i="30"/>
  <c r="AC150" i="30"/>
  <c r="AO24" i="30"/>
  <c r="AH152" i="30"/>
  <c r="AT48" i="30"/>
  <c r="P69" i="35"/>
  <c r="AH144" i="30"/>
  <c r="AT83" i="30"/>
  <c r="AM149" i="30"/>
  <c r="AY12" i="30"/>
  <c r="AY149" i="30" s="1"/>
  <c r="AM141" i="30"/>
  <c r="AY47" i="30"/>
  <c r="AY141" i="30" s="1"/>
  <c r="AB149" i="30"/>
  <c r="AN12" i="30"/>
  <c r="AA142" i="30"/>
  <c r="AM59" i="30"/>
  <c r="AE154" i="30"/>
  <c r="AQ72" i="30"/>
  <c r="AH143" i="30"/>
  <c r="AT71" i="30"/>
  <c r="AJ142" i="30"/>
  <c r="AV59" i="30"/>
  <c r="AB83" i="30"/>
  <c r="P144" i="30"/>
  <c r="AJ140" i="30"/>
  <c r="AV35" i="30"/>
  <c r="AI142" i="30"/>
  <c r="AU59" i="30"/>
  <c r="AC155" i="30"/>
  <c r="AO84" i="30"/>
  <c r="AG139" i="30"/>
  <c r="AS23" i="30"/>
  <c r="AA150" i="30"/>
  <c r="AM24" i="30"/>
  <c r="AL142" i="30"/>
  <c r="AX59" i="30"/>
  <c r="AB138" i="30"/>
  <c r="AN11" i="30"/>
  <c r="AA153" i="30"/>
  <c r="AM60" i="30"/>
  <c r="AG142" i="30"/>
  <c r="AS59" i="30"/>
  <c r="AT35" i="30"/>
  <c r="AH140" i="30"/>
  <c r="AG150" i="30"/>
  <c r="AS24" i="30"/>
  <c r="AD153" i="30"/>
  <c r="AP60" i="30"/>
  <c r="AK141" i="30"/>
  <c r="AW47" i="30"/>
  <c r="AF152" i="30"/>
  <c r="AR48" i="30"/>
  <c r="AC83" i="30"/>
  <c r="Q144" i="30"/>
  <c r="AJ151" i="30"/>
  <c r="AV36" i="30"/>
  <c r="AJ141" i="30"/>
  <c r="AV47" i="30"/>
  <c r="AD150" i="30"/>
  <c r="AP24" i="30"/>
  <c r="AE149" i="30"/>
  <c r="AQ12" i="30"/>
  <c r="AX143" i="30"/>
  <c r="BJ71" i="30"/>
  <c r="BJ143" i="30" s="1"/>
  <c r="AK152" i="30"/>
  <c r="AW48" i="30"/>
  <c r="AJ51" i="34"/>
  <c r="AF51" i="34"/>
  <c r="AB51" i="34"/>
  <c r="AI51" i="34"/>
  <c r="AE51" i="34"/>
  <c r="AA51" i="34"/>
  <c r="AH51" i="34"/>
  <c r="AG51" i="34"/>
  <c r="AD51" i="34"/>
  <c r="AC51" i="34"/>
  <c r="AK51" i="34"/>
  <c r="AC141" i="30"/>
  <c r="AO47" i="30"/>
  <c r="AH150" i="30"/>
  <c r="AT24" i="30"/>
  <c r="AL138" i="30"/>
  <c r="AX11" i="30"/>
  <c r="AJ154" i="30"/>
  <c r="AV72" i="30"/>
  <c r="AF141" i="30"/>
  <c r="AR47" i="30"/>
  <c r="AC149" i="30"/>
  <c r="AO12" i="30"/>
  <c r="AL151" i="30"/>
  <c r="AX36" i="30"/>
  <c r="AB141" i="30"/>
  <c r="AN47" i="30"/>
  <c r="AH141" i="30"/>
  <c r="AT47" i="30"/>
  <c r="L27" i="51"/>
  <c r="K76" i="51"/>
  <c r="K27" i="51"/>
  <c r="C16" i="35"/>
  <c r="C98" i="34"/>
  <c r="C99" i="34" s="1"/>
  <c r="C13" i="35"/>
  <c r="D91" i="34"/>
  <c r="D17" i="35"/>
  <c r="C77" i="35"/>
  <c r="C6" i="30"/>
  <c r="C160" i="30" s="1"/>
  <c r="C215" i="30"/>
  <c r="C30" i="30"/>
  <c r="C162" i="30" s="1"/>
  <c r="C217" i="30"/>
  <c r="C106" i="34"/>
  <c r="C109" i="34" s="1"/>
  <c r="C19" i="35"/>
  <c r="B135" i="30"/>
  <c r="C33" i="30" s="1"/>
  <c r="C195" i="30" s="1"/>
  <c r="C77" i="34"/>
  <c r="F4" i="35"/>
  <c r="C48" i="34"/>
  <c r="C54" i="30"/>
  <c r="C164" i="30" s="1"/>
  <c r="C219" i="30"/>
  <c r="O57" i="59" l="1"/>
  <c r="Z57" i="59"/>
  <c r="AL57" i="59" s="1"/>
  <c r="AX57" i="59" s="1"/>
  <c r="BJ57" i="59" s="1"/>
  <c r="O73" i="59"/>
  <c r="Z73" i="59"/>
  <c r="AL73" i="59" s="1"/>
  <c r="AX73" i="59" s="1"/>
  <c r="BJ73" i="59" s="1"/>
  <c r="O62" i="59"/>
  <c r="Z62" i="59"/>
  <c r="AL62" i="59" s="1"/>
  <c r="AX62" i="59" s="1"/>
  <c r="BJ62" i="59" s="1"/>
  <c r="M88" i="59"/>
  <c r="F65" i="35" s="1"/>
  <c r="N6" i="59"/>
  <c r="Y6" i="59"/>
  <c r="AK6" i="59" s="1"/>
  <c r="AW6" i="59" s="1"/>
  <c r="BI6" i="59" s="1"/>
  <c r="O72" i="59"/>
  <c r="Z72" i="59"/>
  <c r="AL72" i="59" s="1"/>
  <c r="AX72" i="59" s="1"/>
  <c r="BJ72" i="59" s="1"/>
  <c r="O63" i="59"/>
  <c r="Z63" i="59"/>
  <c r="AL63" i="59" s="1"/>
  <c r="AX63" i="59" s="1"/>
  <c r="BJ63" i="59" s="1"/>
  <c r="O77" i="59"/>
  <c r="Z77" i="59"/>
  <c r="AL77" i="59" s="1"/>
  <c r="AX77" i="59" s="1"/>
  <c r="BJ77" i="59" s="1"/>
  <c r="O66" i="59"/>
  <c r="Z66" i="59"/>
  <c r="AL66" i="59" s="1"/>
  <c r="AX66" i="59" s="1"/>
  <c r="BJ66" i="59" s="1"/>
  <c r="O81" i="59"/>
  <c r="Z81" i="59"/>
  <c r="AL81" i="59" s="1"/>
  <c r="AX81" i="59" s="1"/>
  <c r="BJ81" i="59" s="1"/>
  <c r="O60" i="59"/>
  <c r="Z60" i="59"/>
  <c r="AL60" i="59" s="1"/>
  <c r="AX60" i="59" s="1"/>
  <c r="BJ60" i="59" s="1"/>
  <c r="O61" i="59"/>
  <c r="Z61" i="59"/>
  <c r="AL61" i="59" s="1"/>
  <c r="AX61" i="59" s="1"/>
  <c r="BJ61" i="59" s="1"/>
  <c r="O54" i="59"/>
  <c r="Z54" i="59"/>
  <c r="AL54" i="59" s="1"/>
  <c r="AX54" i="59" s="1"/>
  <c r="BJ54" i="59" s="1"/>
  <c r="O55" i="59"/>
  <c r="Z55" i="59"/>
  <c r="AL55" i="59" s="1"/>
  <c r="AX55" i="59" s="1"/>
  <c r="BJ55" i="59" s="1"/>
  <c r="O83" i="59"/>
  <c r="Z83" i="59"/>
  <c r="AL83" i="59" s="1"/>
  <c r="AX83" i="59" s="1"/>
  <c r="BJ83" i="59" s="1"/>
  <c r="O82" i="59"/>
  <c r="Z82" i="59"/>
  <c r="AL82" i="59" s="1"/>
  <c r="AX82" i="59" s="1"/>
  <c r="BJ82" i="59" s="1"/>
  <c r="O67" i="59"/>
  <c r="Z67" i="59"/>
  <c r="AL67" i="59" s="1"/>
  <c r="AX67" i="59" s="1"/>
  <c r="BJ67" i="59" s="1"/>
  <c r="O51" i="59"/>
  <c r="Z51" i="59"/>
  <c r="AL51" i="59" s="1"/>
  <c r="AX51" i="59" s="1"/>
  <c r="BJ51" i="59" s="1"/>
  <c r="O86" i="59"/>
  <c r="Z86" i="59"/>
  <c r="AL86" i="59" s="1"/>
  <c r="AX86" i="59" s="1"/>
  <c r="BJ86" i="59" s="1"/>
  <c r="O80" i="59"/>
  <c r="Z80" i="59"/>
  <c r="AL80" i="59" s="1"/>
  <c r="AX80" i="59" s="1"/>
  <c r="BJ80" i="59" s="1"/>
  <c r="O75" i="59"/>
  <c r="Z75" i="59"/>
  <c r="AL75" i="59" s="1"/>
  <c r="AX75" i="59" s="1"/>
  <c r="BJ75" i="59" s="1"/>
  <c r="O65" i="59"/>
  <c r="Z65" i="59"/>
  <c r="AL65" i="59" s="1"/>
  <c r="AX65" i="59" s="1"/>
  <c r="BJ65" i="59" s="1"/>
  <c r="O79" i="59"/>
  <c r="Z79" i="59"/>
  <c r="AL79" i="59" s="1"/>
  <c r="AX79" i="59" s="1"/>
  <c r="BJ79" i="59" s="1"/>
  <c r="V68" i="59"/>
  <c r="AG68" i="59"/>
  <c r="AS68" i="59" s="1"/>
  <c r="BE68" i="59" s="1"/>
  <c r="BQ68" i="59" s="1"/>
  <c r="H68" i="59"/>
  <c r="O76" i="59"/>
  <c r="Z76" i="59"/>
  <c r="AL76" i="59" s="1"/>
  <c r="AX76" i="59" s="1"/>
  <c r="BJ76" i="59" s="1"/>
  <c r="O53" i="59"/>
  <c r="Z53" i="59"/>
  <c r="AL53" i="59" s="1"/>
  <c r="AX53" i="59" s="1"/>
  <c r="BJ53" i="59" s="1"/>
  <c r="O78" i="59"/>
  <c r="Z78" i="59"/>
  <c r="AL78" i="59" s="1"/>
  <c r="AX78" i="59" s="1"/>
  <c r="BJ78" i="59" s="1"/>
  <c r="O64" i="59"/>
  <c r="Z64" i="59"/>
  <c r="AL64" i="59" s="1"/>
  <c r="AX64" i="59" s="1"/>
  <c r="BJ64" i="59" s="1"/>
  <c r="O84" i="59"/>
  <c r="Z84" i="59"/>
  <c r="AL84" i="59" s="1"/>
  <c r="AX84" i="59" s="1"/>
  <c r="BJ84" i="59" s="1"/>
  <c r="O56" i="59"/>
  <c r="Z56" i="59"/>
  <c r="AL56" i="59" s="1"/>
  <c r="AX56" i="59" s="1"/>
  <c r="BJ56" i="59" s="1"/>
  <c r="O59" i="59"/>
  <c r="Z59" i="59"/>
  <c r="AL59" i="59" s="1"/>
  <c r="AX59" i="59" s="1"/>
  <c r="BJ59" i="59" s="1"/>
  <c r="O69" i="59"/>
  <c r="Z69" i="59"/>
  <c r="AL69" i="59" s="1"/>
  <c r="AX69" i="59" s="1"/>
  <c r="BJ69" i="59" s="1"/>
  <c r="U74" i="59"/>
  <c r="AF74" i="59"/>
  <c r="AR74" i="59" s="1"/>
  <c r="BD74" i="59" s="1"/>
  <c r="BP74" i="59" s="1"/>
  <c r="O58" i="59"/>
  <c r="Z58" i="59"/>
  <c r="AL58" i="59" s="1"/>
  <c r="AX58" i="59" s="1"/>
  <c r="BJ58" i="59" s="1"/>
  <c r="O71" i="59"/>
  <c r="Z71" i="59"/>
  <c r="AL71" i="59" s="1"/>
  <c r="AX71" i="59" s="1"/>
  <c r="BJ71" i="59" s="1"/>
  <c r="AY85" i="59"/>
  <c r="AF68" i="35"/>
  <c r="BC85" i="59"/>
  <c r="AJ68" i="35"/>
  <c r="AZ85" i="59"/>
  <c r="AG68" i="35"/>
  <c r="BD85" i="59"/>
  <c r="AK68" i="35"/>
  <c r="AW85" i="59"/>
  <c r="AD68" i="35"/>
  <c r="BA85" i="59"/>
  <c r="AH68" i="35"/>
  <c r="AV85" i="59"/>
  <c r="AC68" i="35"/>
  <c r="BB85" i="59"/>
  <c r="AI68" i="35"/>
  <c r="BE85" i="59"/>
  <c r="AL68" i="35"/>
  <c r="AT85" i="59"/>
  <c r="AA68" i="35"/>
  <c r="AX85" i="59"/>
  <c r="AE68" i="35"/>
  <c r="AU85" i="59"/>
  <c r="AB68" i="35"/>
  <c r="G24" i="56"/>
  <c r="G33" i="56"/>
  <c r="G32" i="56"/>
  <c r="C50" i="35"/>
  <c r="I50" i="51" s="1"/>
  <c r="AA9" i="35"/>
  <c r="AB9" i="35" s="1"/>
  <c r="AC9" i="35" s="1"/>
  <c r="AD9" i="35" s="1"/>
  <c r="AE9" i="35" s="1"/>
  <c r="AF9" i="35" s="1"/>
  <c r="AG9" i="35" s="1"/>
  <c r="AH9" i="35" s="1"/>
  <c r="AI9" i="35" s="1"/>
  <c r="AJ9" i="35" s="1"/>
  <c r="AK9" i="35" s="1"/>
  <c r="AL9" i="35" s="1"/>
  <c r="J9" i="51"/>
  <c r="BI41" i="34"/>
  <c r="G34" i="56"/>
  <c r="D67" i="35"/>
  <c r="D50" i="34"/>
  <c r="C58" i="34"/>
  <c r="C70" i="34" s="1"/>
  <c r="BJ60" i="35"/>
  <c r="M59" i="51" s="1"/>
  <c r="C12" i="35"/>
  <c r="AY37" i="35"/>
  <c r="R37" i="35"/>
  <c r="G55" i="34"/>
  <c r="R46" i="34"/>
  <c r="S61" i="35"/>
  <c r="C42" i="34"/>
  <c r="D38" i="34" s="1"/>
  <c r="D39" i="34" s="1"/>
  <c r="E75" i="56"/>
  <c r="O43" i="30"/>
  <c r="E73" i="56"/>
  <c r="O19" i="30"/>
  <c r="B79" i="56"/>
  <c r="E74" i="56"/>
  <c r="O31" i="30"/>
  <c r="E78" i="56"/>
  <c r="O79" i="30"/>
  <c r="E77" i="56"/>
  <c r="O67" i="30"/>
  <c r="E76" i="56"/>
  <c r="O55" i="30"/>
  <c r="AM36" i="30"/>
  <c r="AY36" i="30" s="1"/>
  <c r="AY151" i="30" s="1"/>
  <c r="D49" i="35"/>
  <c r="AD61" i="35"/>
  <c r="AO23" i="30"/>
  <c r="BA23" i="30" s="1"/>
  <c r="BA139" i="30" s="1"/>
  <c r="AO71" i="30"/>
  <c r="BA71" i="30" s="1"/>
  <c r="BA143" i="30" s="1"/>
  <c r="AP154" i="30"/>
  <c r="AN60" i="30"/>
  <c r="AN153" i="30" s="1"/>
  <c r="AE153" i="30"/>
  <c r="AN36" i="30"/>
  <c r="AN151" i="30" s="1"/>
  <c r="AT72" i="30"/>
  <c r="BF72" i="30" s="1"/>
  <c r="BF154" i="30" s="1"/>
  <c r="AT84" i="30"/>
  <c r="AT155" i="30" s="1"/>
  <c r="AS12" i="30"/>
  <c r="AS149" i="30" s="1"/>
  <c r="AO36" i="30"/>
  <c r="AO151" i="30" s="1"/>
  <c r="AR83" i="30"/>
  <c r="AR144" i="30" s="1"/>
  <c r="AV71" i="30"/>
  <c r="AV143" i="30" s="1"/>
  <c r="AQ36" i="30"/>
  <c r="AQ151" i="30" s="1"/>
  <c r="AW24" i="30"/>
  <c r="AW150" i="30" s="1"/>
  <c r="AZ23" i="30"/>
  <c r="AZ139" i="30" s="1"/>
  <c r="AG141" i="30"/>
  <c r="AB140" i="30"/>
  <c r="AN48" i="30"/>
  <c r="AN152" i="30" s="1"/>
  <c r="AI150" i="30"/>
  <c r="AU36" i="30"/>
  <c r="AU151" i="30" s="1"/>
  <c r="AN24" i="30"/>
  <c r="AZ24" i="30" s="1"/>
  <c r="AZ150" i="30" s="1"/>
  <c r="AB139" i="30"/>
  <c r="H61" i="35"/>
  <c r="H37" i="35" s="1"/>
  <c r="AY97" i="30"/>
  <c r="AZ97" i="30" s="1"/>
  <c r="BA97" i="30" s="1"/>
  <c r="BB97" i="30" s="1"/>
  <c r="BC97" i="30" s="1"/>
  <c r="BD97" i="30" s="1"/>
  <c r="BE97" i="30" s="1"/>
  <c r="BF97" i="30" s="1"/>
  <c r="BG97" i="30" s="1"/>
  <c r="BH97" i="30" s="1"/>
  <c r="BI97" i="30" s="1"/>
  <c r="BJ97" i="30" s="1"/>
  <c r="F97" i="30" s="1"/>
  <c r="E97" i="30"/>
  <c r="AE138" i="30"/>
  <c r="AE150" i="30"/>
  <c r="AX48" i="30"/>
  <c r="BJ48" i="30" s="1"/>
  <c r="BJ152" i="30" s="1"/>
  <c r="AJ152" i="30"/>
  <c r="AP23" i="30"/>
  <c r="AP139" i="30" s="1"/>
  <c r="AQ153" i="30"/>
  <c r="AL140" i="30"/>
  <c r="AS83" i="30"/>
  <c r="BE83" i="30" s="1"/>
  <c r="BE144" i="30" s="1"/>
  <c r="AS48" i="30"/>
  <c r="BE48" i="30" s="1"/>
  <c r="BE152" i="30" s="1"/>
  <c r="AW59" i="30"/>
  <c r="BI59" i="30" s="1"/>
  <c r="BI142" i="30" s="1"/>
  <c r="AR71" i="30"/>
  <c r="BD71" i="30" s="1"/>
  <c r="BD143" i="30" s="1"/>
  <c r="V157" i="30"/>
  <c r="U13" i="34" s="1"/>
  <c r="F50" i="35"/>
  <c r="AU154" i="30"/>
  <c r="AZ61" i="35"/>
  <c r="AZ37" i="35" s="1"/>
  <c r="AC153" i="30"/>
  <c r="AR24" i="30"/>
  <c r="AR150" i="30" s="1"/>
  <c r="AS72" i="30"/>
  <c r="AS154" i="30" s="1"/>
  <c r="AN72" i="30"/>
  <c r="AZ72" i="30" s="1"/>
  <c r="AZ154" i="30" s="1"/>
  <c r="AW84" i="30"/>
  <c r="AW155" i="30" s="1"/>
  <c r="AR84" i="30"/>
  <c r="AR155" i="30" s="1"/>
  <c r="Q157" i="30"/>
  <c r="P13" i="34" s="1"/>
  <c r="AD151" i="30"/>
  <c r="AK153" i="30"/>
  <c r="U157" i="30"/>
  <c r="T13" i="34" s="1"/>
  <c r="AN71" i="30"/>
  <c r="AN143" i="30" s="1"/>
  <c r="AQ71" i="30"/>
  <c r="AQ143" i="30" s="1"/>
  <c r="AH138" i="30"/>
  <c r="AM71" i="30"/>
  <c r="AA143" i="30"/>
  <c r="AD140" i="30"/>
  <c r="AH142" i="30"/>
  <c r="AV60" i="30"/>
  <c r="AV153" i="30" s="1"/>
  <c r="AY69" i="35"/>
  <c r="G69" i="35"/>
  <c r="F113" i="34"/>
  <c r="F116" i="34" s="1"/>
  <c r="F15" i="35"/>
  <c r="AK149" i="30"/>
  <c r="AS60" i="30"/>
  <c r="BE60" i="30" s="1"/>
  <c r="BE153" i="30" s="1"/>
  <c r="AI153" i="30"/>
  <c r="AK151" i="30"/>
  <c r="AL149" i="30"/>
  <c r="AH149" i="30"/>
  <c r="AJ155" i="30"/>
  <c r="AL153" i="30"/>
  <c r="BB71" i="30"/>
  <c r="BB143" i="30" s="1"/>
  <c r="AQ47" i="30"/>
  <c r="AQ141" i="30" s="1"/>
  <c r="BF59" i="30"/>
  <c r="BF142" i="30" s="1"/>
  <c r="AN59" i="30"/>
  <c r="AZ59" i="30" s="1"/>
  <c r="AZ142" i="30" s="1"/>
  <c r="AF139" i="30"/>
  <c r="AK144" i="30"/>
  <c r="AR60" i="30"/>
  <c r="AR153" i="30" s="1"/>
  <c r="AD149" i="30"/>
  <c r="AK154" i="30"/>
  <c r="AO72" i="30"/>
  <c r="BA72" i="30" s="1"/>
  <c r="BA154" i="30" s="1"/>
  <c r="AQ35" i="30"/>
  <c r="BC35" i="30" s="1"/>
  <c r="BC140" i="30" s="1"/>
  <c r="AD143" i="30"/>
  <c r="AU23" i="30"/>
  <c r="AU139" i="30" s="1"/>
  <c r="AW23" i="30"/>
  <c r="AW139" i="30" s="1"/>
  <c r="AM23" i="30"/>
  <c r="AM139" i="30" s="1"/>
  <c r="AF154" i="30"/>
  <c r="AP11" i="30"/>
  <c r="AP138" i="30" s="1"/>
  <c r="BD36" i="30"/>
  <c r="BD151" i="30" s="1"/>
  <c r="AC140" i="30"/>
  <c r="AL150" i="30"/>
  <c r="AT36" i="30"/>
  <c r="BF36" i="30" s="1"/>
  <c r="BF151" i="30" s="1"/>
  <c r="Z157" i="30"/>
  <c r="Y13" i="34" s="1"/>
  <c r="AW71" i="30"/>
  <c r="AW143" i="30" s="1"/>
  <c r="AC152" i="30"/>
  <c r="AU83" i="30"/>
  <c r="AU144" i="30" s="1"/>
  <c r="S157" i="30"/>
  <c r="R13" i="34" s="1"/>
  <c r="AK138" i="30"/>
  <c r="AP84" i="30"/>
  <c r="X157" i="30"/>
  <c r="W13" i="34" s="1"/>
  <c r="T157" i="30"/>
  <c r="S13" i="34" s="1"/>
  <c r="R157" i="30"/>
  <c r="Q13" i="34" s="1"/>
  <c r="AI152" i="30"/>
  <c r="AU48" i="30"/>
  <c r="AU71" i="30"/>
  <c r="AU143" i="30" s="1"/>
  <c r="AS71" i="30"/>
  <c r="AS143" i="30" s="1"/>
  <c r="AX23" i="30"/>
  <c r="BJ23" i="30" s="1"/>
  <c r="BJ139" i="30" s="1"/>
  <c r="AM69" i="35"/>
  <c r="AU84" i="30"/>
  <c r="AV11" i="30"/>
  <c r="AV138" i="30" s="1"/>
  <c r="O157" i="30"/>
  <c r="N13" i="34" s="1"/>
  <c r="AU54" i="34"/>
  <c r="BB47" i="30"/>
  <c r="BB141" i="30" s="1"/>
  <c r="AS11" i="30"/>
  <c r="BE11" i="30" s="1"/>
  <c r="BE138" i="30" s="1"/>
  <c r="AD142" i="30"/>
  <c r="AM83" i="30"/>
  <c r="AA144" i="30"/>
  <c r="AN54" i="34"/>
  <c r="AV54" i="34"/>
  <c r="W157" i="30"/>
  <c r="V13" i="34" s="1"/>
  <c r="AN84" i="30"/>
  <c r="AN155" i="30" s="1"/>
  <c r="AV12" i="30"/>
  <c r="AV149" i="30" s="1"/>
  <c r="AQ23" i="30"/>
  <c r="AE139" i="30"/>
  <c r="AA69" i="35"/>
  <c r="AH153" i="30"/>
  <c r="AT60" i="30"/>
  <c r="AM48" i="30"/>
  <c r="AA152" i="30"/>
  <c r="BG104" i="30"/>
  <c r="BC104" i="30"/>
  <c r="AY104" i="30"/>
  <c r="BG102" i="30"/>
  <c r="BC102" i="30"/>
  <c r="AY102" i="30"/>
  <c r="BH92" i="30"/>
  <c r="BD92" i="30"/>
  <c r="AZ92" i="30"/>
  <c r="BJ104" i="30"/>
  <c r="BF104" i="30"/>
  <c r="BB104" i="30"/>
  <c r="BJ102" i="30"/>
  <c r="BF102" i="30"/>
  <c r="BB102" i="30"/>
  <c r="BG92" i="30"/>
  <c r="BC92" i="30"/>
  <c r="AY92" i="30"/>
  <c r="BI104" i="30"/>
  <c r="BE104" i="30"/>
  <c r="BA104" i="30"/>
  <c r="BI102" i="30"/>
  <c r="BE102" i="30"/>
  <c r="BA102" i="30"/>
  <c r="BJ92" i="30"/>
  <c r="F92" i="30" s="1"/>
  <c r="BF92" i="30"/>
  <c r="BB92" i="30"/>
  <c r="AZ104" i="30"/>
  <c r="AZ102" i="30"/>
  <c r="BA92" i="30"/>
  <c r="H19" i="56"/>
  <c r="H30" i="56" s="1"/>
  <c r="BD104" i="30"/>
  <c r="BD102" i="30"/>
  <c r="BE92" i="30"/>
  <c r="BH104" i="30"/>
  <c r="BH102" i="30"/>
  <c r="BI92" i="30"/>
  <c r="AT54" i="34"/>
  <c r="AR54" i="34"/>
  <c r="AO54" i="34"/>
  <c r="AU12" i="30"/>
  <c r="AI149" i="30"/>
  <c r="AI141" i="30"/>
  <c r="AU47" i="30"/>
  <c r="AU11" i="30"/>
  <c r="AI138" i="30"/>
  <c r="AM54" i="34"/>
  <c r="AL54" i="34"/>
  <c r="AS54" i="34"/>
  <c r="AA140" i="30"/>
  <c r="AM35" i="30"/>
  <c r="AD144" i="30"/>
  <c r="AP83" i="30"/>
  <c r="AF138" i="30"/>
  <c r="AR11" i="30"/>
  <c r="AX84" i="30"/>
  <c r="AL155" i="30"/>
  <c r="AA154" i="30"/>
  <c r="AM72" i="30"/>
  <c r="AR12" i="30"/>
  <c r="AF149" i="30"/>
  <c r="AQ59" i="30"/>
  <c r="AE142" i="30"/>
  <c r="AJ139" i="30"/>
  <c r="AV23" i="30"/>
  <c r="AL154" i="30"/>
  <c r="AX72" i="30"/>
  <c r="E104" i="30"/>
  <c r="AV24" i="30"/>
  <c r="AJ150" i="30"/>
  <c r="AM11" i="30"/>
  <c r="AA138" i="30"/>
  <c r="AR35" i="30"/>
  <c r="AF140" i="30"/>
  <c r="BI52" i="34"/>
  <c r="BE52" i="34"/>
  <c r="BA52" i="34"/>
  <c r="BH52" i="34"/>
  <c r="BD52" i="34"/>
  <c r="BB52" i="34"/>
  <c r="BC52" i="34"/>
  <c r="BG52" i="34"/>
  <c r="AZ52" i="34"/>
  <c r="BF52" i="34"/>
  <c r="AY52" i="34"/>
  <c r="AP54" i="34"/>
  <c r="AQ54" i="34"/>
  <c r="AW54" i="34"/>
  <c r="AU35" i="30"/>
  <c r="AI140" i="30"/>
  <c r="AE155" i="30"/>
  <c r="AQ84" i="30"/>
  <c r="AX47" i="30"/>
  <c r="AL141" i="30"/>
  <c r="AM84" i="30"/>
  <c r="AA155" i="30"/>
  <c r="AX83" i="30"/>
  <c r="AL144" i="30"/>
  <c r="E102" i="30"/>
  <c r="AQ150" i="30"/>
  <c r="BC24" i="30"/>
  <c r="BC150" i="30" s="1"/>
  <c r="AB157" i="30"/>
  <c r="AA13" i="34" s="1"/>
  <c r="M1" i="51"/>
  <c r="D105" i="34"/>
  <c r="E3" i="30"/>
  <c r="D112" i="34"/>
  <c r="D97" i="34"/>
  <c r="D90" i="34"/>
  <c r="L5" i="59" s="1"/>
  <c r="D44" i="34"/>
  <c r="D37" i="34"/>
  <c r="D9" i="34"/>
  <c r="D68" i="34"/>
  <c r="D30" i="34"/>
  <c r="D83" i="34"/>
  <c r="D62" i="34"/>
  <c r="D74" i="34"/>
  <c r="F27" i="35"/>
  <c r="G1" i="35"/>
  <c r="E2" i="34"/>
  <c r="E1" i="28" s="1"/>
  <c r="E13" i="28" s="1"/>
  <c r="F57" i="35"/>
  <c r="BA61" i="35"/>
  <c r="BA37" i="35" s="1"/>
  <c r="D148" i="30"/>
  <c r="D15" i="30"/>
  <c r="D192" i="30"/>
  <c r="D170" i="30"/>
  <c r="D181" i="30"/>
  <c r="D126" i="30"/>
  <c r="D75" i="30"/>
  <c r="D214" i="30"/>
  <c r="D39" i="30"/>
  <c r="D63" i="30" s="1"/>
  <c r="D137" i="30"/>
  <c r="D159" i="30"/>
  <c r="AR141" i="30"/>
  <c r="BD47" i="30"/>
  <c r="BD141" i="30" s="1"/>
  <c r="BI83" i="30"/>
  <c r="BI144" i="30" s="1"/>
  <c r="AW144" i="30"/>
  <c r="AW141" i="30"/>
  <c r="BI47" i="30"/>
  <c r="BI141" i="30" s="1"/>
  <c r="AN138" i="30"/>
  <c r="AZ11" i="30"/>
  <c r="AZ138" i="30" s="1"/>
  <c r="AV155" i="30"/>
  <c r="BH84" i="30"/>
  <c r="BH155" i="30" s="1"/>
  <c r="AT149" i="30"/>
  <c r="BF12" i="30"/>
  <c r="BF149" i="30" s="1"/>
  <c r="AU150" i="30"/>
  <c r="BG24" i="30"/>
  <c r="BG150" i="30" s="1"/>
  <c r="AQ144" i="30"/>
  <c r="BC83" i="30"/>
  <c r="BC144" i="30" s="1"/>
  <c r="AW140" i="30"/>
  <c r="BI35" i="30"/>
  <c r="BI140" i="30" s="1"/>
  <c r="AT141" i="30"/>
  <c r="BF47" i="30"/>
  <c r="BF141" i="30" s="1"/>
  <c r="AZ47" i="30"/>
  <c r="AZ141" i="30" s="1"/>
  <c r="AN141" i="30"/>
  <c r="AX149" i="30"/>
  <c r="BJ12" i="30"/>
  <c r="BJ149" i="30" s="1"/>
  <c r="AP140" i="30"/>
  <c r="BB35" i="30"/>
  <c r="BB140" i="30" s="1"/>
  <c r="AP150" i="30"/>
  <c r="BB24" i="30"/>
  <c r="BB150" i="30" s="1"/>
  <c r="AW149" i="30"/>
  <c r="BI12" i="30"/>
  <c r="BI149" i="30" s="1"/>
  <c r="AC144" i="30"/>
  <c r="AO83" i="30"/>
  <c r="AX142" i="30"/>
  <c r="BJ59" i="30"/>
  <c r="BJ142" i="30" s="1"/>
  <c r="AQ138" i="30"/>
  <c r="BC11" i="30"/>
  <c r="BC138" i="30" s="1"/>
  <c r="BJ35" i="30"/>
  <c r="BJ140" i="30" s="1"/>
  <c r="AX140" i="30"/>
  <c r="AU142" i="30"/>
  <c r="BG59" i="30"/>
  <c r="BG142" i="30" s="1"/>
  <c r="AV140" i="30"/>
  <c r="BH35" i="30"/>
  <c r="BH140" i="30" s="1"/>
  <c r="AP149" i="30"/>
  <c r="BB12" i="30"/>
  <c r="BB149" i="30" s="1"/>
  <c r="AS141" i="30"/>
  <c r="BE47" i="30"/>
  <c r="BE141" i="30" s="1"/>
  <c r="AW154" i="30"/>
  <c r="BI72" i="30"/>
  <c r="BI154" i="30" s="1"/>
  <c r="AM142" i="30"/>
  <c r="AY59" i="30"/>
  <c r="AY142" i="30" s="1"/>
  <c r="AO150" i="30"/>
  <c r="BA24" i="30"/>
  <c r="BA150" i="30" s="1"/>
  <c r="BH83" i="30"/>
  <c r="BH144" i="30" s="1"/>
  <c r="AV144" i="30"/>
  <c r="AT138" i="30"/>
  <c r="BF11" i="30"/>
  <c r="BF138" i="30" s="1"/>
  <c r="AO138" i="30"/>
  <c r="BA11" i="30"/>
  <c r="BA138" i="30" s="1"/>
  <c r="AT139" i="30"/>
  <c r="BF23" i="30"/>
  <c r="BF139" i="30" s="1"/>
  <c r="AV151" i="30"/>
  <c r="BH36" i="30"/>
  <c r="BH151" i="30" s="1"/>
  <c r="BJ11" i="30"/>
  <c r="BJ138" i="30" s="1"/>
  <c r="AX138" i="30"/>
  <c r="AP151" i="30"/>
  <c r="BB36" i="30"/>
  <c r="BB151" i="30" s="1"/>
  <c r="AU153" i="30"/>
  <c r="BG60" i="30"/>
  <c r="BG153" i="30" s="1"/>
  <c r="AR152" i="30"/>
  <c r="BD48" i="30"/>
  <c r="BD152" i="30" s="1"/>
  <c r="AP153" i="30"/>
  <c r="BB60" i="30"/>
  <c r="BB153" i="30" s="1"/>
  <c r="AS150" i="30"/>
  <c r="BE24" i="30"/>
  <c r="BE150" i="30" s="1"/>
  <c r="AM153" i="30"/>
  <c r="AY60" i="30"/>
  <c r="AY153" i="30" s="1"/>
  <c r="AG157" i="30"/>
  <c r="AF13" i="34" s="1"/>
  <c r="AT144" i="30"/>
  <c r="BF83" i="30"/>
  <c r="BF144" i="30" s="1"/>
  <c r="AN69" i="35"/>
  <c r="AX153" i="30"/>
  <c r="BJ60" i="30"/>
  <c r="BJ153" i="30" s="1"/>
  <c r="BA59" i="30"/>
  <c r="BA142" i="30" s="1"/>
  <c r="AO142" i="30"/>
  <c r="AW138" i="30"/>
  <c r="BI11" i="30"/>
  <c r="BI138" i="30" s="1"/>
  <c r="AO152" i="30"/>
  <c r="BA48" i="30"/>
  <c r="BA152" i="30" s="1"/>
  <c r="AR154" i="30"/>
  <c r="BD72" i="30"/>
  <c r="BD154" i="30" s="1"/>
  <c r="AP142" i="30"/>
  <c r="BB59" i="30"/>
  <c r="BB142" i="30" s="1"/>
  <c r="AS151" i="30"/>
  <c r="BE36" i="30"/>
  <c r="BE151" i="30" s="1"/>
  <c r="AS155" i="30"/>
  <c r="BE84" i="30"/>
  <c r="BE155" i="30" s="1"/>
  <c r="BE35" i="30"/>
  <c r="BE140" i="30" s="1"/>
  <c r="AS140" i="30"/>
  <c r="AO149" i="30"/>
  <c r="BA12" i="30"/>
  <c r="BA149" i="30" s="1"/>
  <c r="AV154" i="30"/>
  <c r="BH72" i="30"/>
  <c r="BH154" i="30" s="1"/>
  <c r="AT150" i="30"/>
  <c r="BF24" i="30"/>
  <c r="BF150" i="30" s="1"/>
  <c r="AW152" i="30"/>
  <c r="BI48" i="30"/>
  <c r="BI152" i="30" s="1"/>
  <c r="AS142" i="30"/>
  <c r="BE59" i="30"/>
  <c r="BE142" i="30" s="1"/>
  <c r="AO140" i="30"/>
  <c r="BA35" i="30"/>
  <c r="BA140" i="30" s="1"/>
  <c r="AW153" i="30"/>
  <c r="BI60" i="30"/>
  <c r="BI153" i="30" s="1"/>
  <c r="Q69" i="35"/>
  <c r="BA47" i="30"/>
  <c r="BA141" i="30" s="1"/>
  <c r="AO141" i="30"/>
  <c r="AX151" i="30"/>
  <c r="BJ36" i="30"/>
  <c r="BJ151" i="30" s="1"/>
  <c r="AV51" i="34"/>
  <c r="AR51" i="34"/>
  <c r="AN51" i="34"/>
  <c r="AU51" i="34"/>
  <c r="AQ51" i="34"/>
  <c r="AM51" i="34"/>
  <c r="AP51" i="34"/>
  <c r="AW51" i="34"/>
  <c r="AO51" i="34"/>
  <c r="AT51" i="34"/>
  <c r="AS51" i="34"/>
  <c r="AQ149" i="30"/>
  <c r="BC12" i="30"/>
  <c r="BC149" i="30" s="1"/>
  <c r="AR139" i="30"/>
  <c r="BD23" i="30"/>
  <c r="BD139" i="30" s="1"/>
  <c r="AV141" i="30"/>
  <c r="BH47" i="30"/>
  <c r="BH141" i="30" s="1"/>
  <c r="AW151" i="30"/>
  <c r="BI36" i="30"/>
  <c r="BI151" i="30" s="1"/>
  <c r="AZ69" i="35"/>
  <c r="AT140" i="30"/>
  <c r="BF35" i="30"/>
  <c r="BF140" i="30" s="1"/>
  <c r="AM150" i="30"/>
  <c r="AY24" i="30"/>
  <c r="AY150" i="30" s="1"/>
  <c r="BE23" i="30"/>
  <c r="BE139" i="30" s="1"/>
  <c r="AS139" i="30"/>
  <c r="AV152" i="30"/>
  <c r="BH48" i="30"/>
  <c r="BH152" i="30" s="1"/>
  <c r="AO155" i="30"/>
  <c r="BA84" i="30"/>
  <c r="BA155" i="30" s="1"/>
  <c r="AB144" i="30"/>
  <c r="AN83" i="30"/>
  <c r="AV142" i="30"/>
  <c r="BH59" i="30"/>
  <c r="BH142" i="30" s="1"/>
  <c r="AT143" i="30"/>
  <c r="BF71" i="30"/>
  <c r="BF143" i="30" s="1"/>
  <c r="AX150" i="30"/>
  <c r="BJ24" i="30"/>
  <c r="BJ150" i="30" s="1"/>
  <c r="AO153" i="30"/>
  <c r="BA60" i="30"/>
  <c r="BA153" i="30" s="1"/>
  <c r="AQ154" i="30"/>
  <c r="BC72" i="30"/>
  <c r="BC154" i="30" s="1"/>
  <c r="AN149" i="30"/>
  <c r="AZ12" i="30"/>
  <c r="AZ149" i="30" s="1"/>
  <c r="AN140" i="30"/>
  <c r="AZ35" i="30"/>
  <c r="AZ140" i="30" s="1"/>
  <c r="AT152" i="30"/>
  <c r="BF48" i="30"/>
  <c r="BF152" i="30" s="1"/>
  <c r="AR142" i="30"/>
  <c r="BD59" i="30"/>
  <c r="BD142" i="30" s="1"/>
  <c r="AQ152" i="30"/>
  <c r="BC48" i="30"/>
  <c r="BC152" i="30" s="1"/>
  <c r="G25" i="56"/>
  <c r="G28" i="56" s="1"/>
  <c r="L76" i="51"/>
  <c r="C34" i="30"/>
  <c r="C206" i="30" s="1"/>
  <c r="C57" i="30"/>
  <c r="C197" i="30" s="1"/>
  <c r="C182" i="30"/>
  <c r="C58" i="30"/>
  <c r="C208" i="30" s="1"/>
  <c r="C80" i="34"/>
  <c r="D13" i="35" s="1"/>
  <c r="C45" i="30"/>
  <c r="C196" i="30" s="1"/>
  <c r="C22" i="30"/>
  <c r="C205" i="30" s="1"/>
  <c r="C81" i="30"/>
  <c r="C199" i="30" s="1"/>
  <c r="C70" i="30"/>
  <c r="C209" i="30" s="1"/>
  <c r="C21" i="30"/>
  <c r="C194" i="30" s="1"/>
  <c r="C82" i="30"/>
  <c r="C210" i="30" s="1"/>
  <c r="C69" i="30"/>
  <c r="C198" i="30" s="1"/>
  <c r="C184" i="30"/>
  <c r="C46" i="30"/>
  <c r="C207" i="30" s="1"/>
  <c r="C223" i="30"/>
  <c r="B11" i="34" s="1"/>
  <c r="D45" i="34"/>
  <c r="D8" i="35"/>
  <c r="C168" i="30"/>
  <c r="B18" i="34" s="1"/>
  <c r="G4" i="35"/>
  <c r="C9" i="30"/>
  <c r="C193" i="30" s="1"/>
  <c r="C71" i="34"/>
  <c r="C10" i="30"/>
  <c r="C204" i="30" s="1"/>
  <c r="P58" i="59" l="1"/>
  <c r="AA58" i="59"/>
  <c r="AM58" i="59" s="1"/>
  <c r="AY58" i="59" s="1"/>
  <c r="BK58" i="59" s="1"/>
  <c r="P59" i="59"/>
  <c r="AA59" i="59"/>
  <c r="AM59" i="59" s="1"/>
  <c r="AY59" i="59" s="1"/>
  <c r="BK59" i="59" s="1"/>
  <c r="P64" i="59"/>
  <c r="AA64" i="59"/>
  <c r="AM64" i="59" s="1"/>
  <c r="AY64" i="59" s="1"/>
  <c r="BK64" i="59" s="1"/>
  <c r="P76" i="59"/>
  <c r="AA76" i="59"/>
  <c r="AM76" i="59" s="1"/>
  <c r="AY76" i="59" s="1"/>
  <c r="BK76" i="59" s="1"/>
  <c r="P65" i="59"/>
  <c r="AA65" i="59"/>
  <c r="AM65" i="59" s="1"/>
  <c r="AY65" i="59" s="1"/>
  <c r="BK65" i="59" s="1"/>
  <c r="P86" i="59"/>
  <c r="AA86" i="59"/>
  <c r="AM86" i="59" s="1"/>
  <c r="AY86" i="59" s="1"/>
  <c r="BK86" i="59" s="1"/>
  <c r="P61" i="59"/>
  <c r="AA61" i="59"/>
  <c r="AM61" i="59" s="1"/>
  <c r="AY61" i="59" s="1"/>
  <c r="BK61" i="59" s="1"/>
  <c r="P62" i="59"/>
  <c r="AA62" i="59"/>
  <c r="AM62" i="59" s="1"/>
  <c r="AY62" i="59" s="1"/>
  <c r="BK62" i="59" s="1"/>
  <c r="P83" i="59"/>
  <c r="AA83" i="59"/>
  <c r="AM83" i="59" s="1"/>
  <c r="AY83" i="59" s="1"/>
  <c r="BK83" i="59" s="1"/>
  <c r="P66" i="59"/>
  <c r="AA66" i="59"/>
  <c r="AM66" i="59" s="1"/>
  <c r="AY66" i="59" s="1"/>
  <c r="BK66" i="59" s="1"/>
  <c r="P72" i="59"/>
  <c r="AA72" i="59"/>
  <c r="AM72" i="59" s="1"/>
  <c r="AY72" i="59" s="1"/>
  <c r="BK72" i="59" s="1"/>
  <c r="V74" i="59"/>
  <c r="AG74" i="59"/>
  <c r="AS74" i="59" s="1"/>
  <c r="BE74" i="59" s="1"/>
  <c r="BQ74" i="59" s="1"/>
  <c r="H74" i="59"/>
  <c r="P56" i="59"/>
  <c r="AA56" i="59"/>
  <c r="AM56" i="59" s="1"/>
  <c r="AY56" i="59" s="1"/>
  <c r="BK56" i="59" s="1"/>
  <c r="P75" i="59"/>
  <c r="AA75" i="59"/>
  <c r="AM75" i="59" s="1"/>
  <c r="AY75" i="59" s="1"/>
  <c r="BK75" i="59" s="1"/>
  <c r="P78" i="59"/>
  <c r="AA78" i="59"/>
  <c r="AM78" i="59" s="1"/>
  <c r="AY78" i="59" s="1"/>
  <c r="BK78" i="59" s="1"/>
  <c r="W68" i="59"/>
  <c r="AH68" i="59"/>
  <c r="AT68" i="59" s="1"/>
  <c r="BF68" i="59" s="1"/>
  <c r="P51" i="59"/>
  <c r="AA51" i="59"/>
  <c r="AM51" i="59" s="1"/>
  <c r="AY51" i="59" s="1"/>
  <c r="BK51" i="59" s="1"/>
  <c r="P55" i="59"/>
  <c r="AA55" i="59"/>
  <c r="AM55" i="59" s="1"/>
  <c r="AY55" i="59" s="1"/>
  <c r="BK55" i="59" s="1"/>
  <c r="P60" i="59"/>
  <c r="AA60" i="59"/>
  <c r="AM60" i="59" s="1"/>
  <c r="AY60" i="59" s="1"/>
  <c r="BK60" i="59" s="1"/>
  <c r="P77" i="59"/>
  <c r="AA77" i="59"/>
  <c r="AM77" i="59" s="1"/>
  <c r="AY77" i="59" s="1"/>
  <c r="BK77" i="59" s="1"/>
  <c r="P73" i="59"/>
  <c r="AA73" i="59"/>
  <c r="AM73" i="59" s="1"/>
  <c r="AY73" i="59" s="1"/>
  <c r="BK73" i="59" s="1"/>
  <c r="N88" i="59"/>
  <c r="G65" i="35" s="1"/>
  <c r="O6" i="59"/>
  <c r="Z6" i="59"/>
  <c r="AL6" i="59" s="1"/>
  <c r="AX6" i="59" s="1"/>
  <c r="BJ6" i="59" s="1"/>
  <c r="P71" i="59"/>
  <c r="AA71" i="59"/>
  <c r="AM71" i="59" s="1"/>
  <c r="AY71" i="59" s="1"/>
  <c r="BK71" i="59" s="1"/>
  <c r="P69" i="59"/>
  <c r="AA69" i="59"/>
  <c r="AM69" i="59" s="1"/>
  <c r="AY69" i="59" s="1"/>
  <c r="BK69" i="59" s="1"/>
  <c r="P84" i="59"/>
  <c r="AA84" i="59"/>
  <c r="AM84" i="59" s="1"/>
  <c r="AY84" i="59" s="1"/>
  <c r="BK84" i="59" s="1"/>
  <c r="P53" i="59"/>
  <c r="AA53" i="59"/>
  <c r="AM53" i="59" s="1"/>
  <c r="AY53" i="59" s="1"/>
  <c r="BK53" i="59" s="1"/>
  <c r="P79" i="59"/>
  <c r="AA79" i="59"/>
  <c r="AM79" i="59" s="1"/>
  <c r="AY79" i="59" s="1"/>
  <c r="BK79" i="59" s="1"/>
  <c r="P80" i="59"/>
  <c r="AA80" i="59"/>
  <c r="AM80" i="59" s="1"/>
  <c r="AY80" i="59" s="1"/>
  <c r="BK80" i="59" s="1"/>
  <c r="P67" i="59"/>
  <c r="AA67" i="59"/>
  <c r="AM67" i="59" s="1"/>
  <c r="AY67" i="59" s="1"/>
  <c r="BK67" i="59" s="1"/>
  <c r="P54" i="59"/>
  <c r="AA54" i="59"/>
  <c r="AM54" i="59" s="1"/>
  <c r="AY54" i="59" s="1"/>
  <c r="BK54" i="59" s="1"/>
  <c r="P81" i="59"/>
  <c r="AA81" i="59"/>
  <c r="AM81" i="59" s="1"/>
  <c r="AY81" i="59" s="1"/>
  <c r="BK81" i="59" s="1"/>
  <c r="P63" i="59"/>
  <c r="AA63" i="59"/>
  <c r="AM63" i="59" s="1"/>
  <c r="AY63" i="59" s="1"/>
  <c r="BK63" i="59" s="1"/>
  <c r="P57" i="59"/>
  <c r="AA57" i="59"/>
  <c r="AM57" i="59" s="1"/>
  <c r="AY57" i="59" s="1"/>
  <c r="BK57" i="59" s="1"/>
  <c r="P82" i="59"/>
  <c r="AA82" i="59"/>
  <c r="AM82" i="59" s="1"/>
  <c r="AY82" i="59" s="1"/>
  <c r="BK82" i="59" s="1"/>
  <c r="BP85" i="59"/>
  <c r="BI68" i="35" s="1"/>
  <c r="AW68" i="35"/>
  <c r="BN85" i="59"/>
  <c r="BG68" i="35" s="1"/>
  <c r="AU68" i="35"/>
  <c r="BJ85" i="59"/>
  <c r="BC68" i="35" s="1"/>
  <c r="AQ68" i="35"/>
  <c r="BH85" i="59"/>
  <c r="BA68" i="35" s="1"/>
  <c r="AO68" i="35"/>
  <c r="BL85" i="59"/>
  <c r="BE68" i="35" s="1"/>
  <c r="AS68" i="35"/>
  <c r="BG85" i="59"/>
  <c r="AZ68" i="35" s="1"/>
  <c r="AN68" i="35"/>
  <c r="BF85" i="59"/>
  <c r="AY68" i="35" s="1"/>
  <c r="AM68" i="35"/>
  <c r="BM85" i="59"/>
  <c r="BF68" i="35" s="1"/>
  <c r="AT68" i="35"/>
  <c r="BO85" i="59"/>
  <c r="BH68" i="35" s="1"/>
  <c r="AV68" i="35"/>
  <c r="BQ85" i="59"/>
  <c r="BJ68" i="35" s="1"/>
  <c r="AX68" i="35"/>
  <c r="BI85" i="59"/>
  <c r="BB68" i="35" s="1"/>
  <c r="AP68" i="35"/>
  <c r="BK85" i="59"/>
  <c r="BD68" i="35" s="1"/>
  <c r="AR68" i="35"/>
  <c r="H24" i="56"/>
  <c r="H32" i="56"/>
  <c r="H33" i="56"/>
  <c r="BG54" i="34"/>
  <c r="M27" i="51"/>
  <c r="M56" i="51"/>
  <c r="AM9" i="35"/>
  <c r="AN9" i="35" s="1"/>
  <c r="AO9" i="35" s="1"/>
  <c r="AP9" i="35" s="1"/>
  <c r="AQ9" i="35" s="1"/>
  <c r="AR9" i="35" s="1"/>
  <c r="AS9" i="35" s="1"/>
  <c r="AT9" i="35" s="1"/>
  <c r="AU9" i="35" s="1"/>
  <c r="AV9" i="35" s="1"/>
  <c r="AW9" i="35" s="1"/>
  <c r="AX9" i="35" s="1"/>
  <c r="K9" i="51"/>
  <c r="H34" i="56"/>
  <c r="D60" i="34"/>
  <c r="D76" i="34" s="1"/>
  <c r="D101" i="34"/>
  <c r="E33" i="35" s="1"/>
  <c r="D53" i="34"/>
  <c r="E50" i="34" s="1"/>
  <c r="D57" i="34"/>
  <c r="D107" i="34"/>
  <c r="E30" i="35" s="1"/>
  <c r="D21" i="34"/>
  <c r="C29" i="35"/>
  <c r="B25" i="34"/>
  <c r="E67" i="35"/>
  <c r="BD54" i="34"/>
  <c r="AZ54" i="34"/>
  <c r="BI54" i="34"/>
  <c r="BH54" i="34"/>
  <c r="AY54" i="34"/>
  <c r="S37" i="35"/>
  <c r="I55" i="34"/>
  <c r="I61" i="35"/>
  <c r="J61" i="35" s="1"/>
  <c r="T61" i="35"/>
  <c r="AF61" i="35" s="1"/>
  <c r="AP61" i="35"/>
  <c r="S46" i="34"/>
  <c r="AE61" i="35"/>
  <c r="AE37" i="35" s="1"/>
  <c r="AO139" i="30"/>
  <c r="D7" i="35"/>
  <c r="AO143" i="30"/>
  <c r="C103" i="34"/>
  <c r="F76" i="56"/>
  <c r="AA55" i="30"/>
  <c r="O176" i="30"/>
  <c r="P67" i="30"/>
  <c r="O172" i="30"/>
  <c r="P19" i="30"/>
  <c r="F77" i="56"/>
  <c r="AA67" i="30"/>
  <c r="F74" i="56"/>
  <c r="AA31" i="30"/>
  <c r="F73" i="56"/>
  <c r="AA19" i="30"/>
  <c r="F78" i="56"/>
  <c r="AA79" i="30"/>
  <c r="P31" i="30"/>
  <c r="O173" i="30"/>
  <c r="P55" i="30"/>
  <c r="O175" i="30"/>
  <c r="P79" i="30"/>
  <c r="O177" i="30"/>
  <c r="O7" i="30"/>
  <c r="D79" i="56"/>
  <c r="O174" i="30"/>
  <c r="P43" i="30"/>
  <c r="F75" i="56"/>
  <c r="AA43" i="30"/>
  <c r="AM151" i="30"/>
  <c r="AD37" i="35"/>
  <c r="D42" i="34"/>
  <c r="E38" i="34" s="1"/>
  <c r="E39" i="34" s="1"/>
  <c r="AZ60" i="30"/>
  <c r="AZ153" i="30" s="1"/>
  <c r="AT154" i="30"/>
  <c r="AS144" i="30"/>
  <c r="AZ36" i="30"/>
  <c r="AZ151" i="30" s="1"/>
  <c r="BF84" i="30"/>
  <c r="BF155" i="30" s="1"/>
  <c r="BC71" i="30"/>
  <c r="BC143" i="30" s="1"/>
  <c r="BE12" i="30"/>
  <c r="BE149" i="30" s="1"/>
  <c r="BA36" i="30"/>
  <c r="BA151" i="30" s="1"/>
  <c r="BA157" i="30" s="1"/>
  <c r="AZ13" i="34" s="1"/>
  <c r="AN154" i="30"/>
  <c r="AD157" i="30"/>
  <c r="AC13" i="34" s="1"/>
  <c r="BC36" i="30"/>
  <c r="BC151" i="30" s="1"/>
  <c r="BG36" i="30"/>
  <c r="BG151" i="30" s="1"/>
  <c r="BH71" i="30"/>
  <c r="BH143" i="30" s="1"/>
  <c r="BD83" i="30"/>
  <c r="BD144" i="30" s="1"/>
  <c r="AN150" i="30"/>
  <c r="BI24" i="30"/>
  <c r="BI150" i="30" s="1"/>
  <c r="AZ48" i="30"/>
  <c r="AZ152" i="30" s="1"/>
  <c r="AS152" i="30"/>
  <c r="AC157" i="30"/>
  <c r="AB13" i="34" s="1"/>
  <c r="AW142" i="30"/>
  <c r="AH157" i="30"/>
  <c r="AG13" i="34" s="1"/>
  <c r="AZ71" i="30"/>
  <c r="AZ143" i="30" s="1"/>
  <c r="AQ140" i="30"/>
  <c r="AE157" i="30"/>
  <c r="AD13" i="34" s="1"/>
  <c r="BB23" i="30"/>
  <c r="BB139" i="30" s="1"/>
  <c r="AX152" i="30"/>
  <c r="BE72" i="30"/>
  <c r="BE154" i="30" s="1"/>
  <c r="BD60" i="30"/>
  <c r="BD153" i="30" s="1"/>
  <c r="AR143" i="30"/>
  <c r="BI84" i="30"/>
  <c r="BI155" i="30" s="1"/>
  <c r="AJ157" i="30"/>
  <c r="AI13" i="34" s="1"/>
  <c r="BD24" i="30"/>
  <c r="BD150" i="30" s="1"/>
  <c r="BD84" i="30"/>
  <c r="BD155" i="30" s="1"/>
  <c r="AS153" i="30"/>
  <c r="AO154" i="30"/>
  <c r="AO157" i="30" s="1"/>
  <c r="AN13" i="34" s="1"/>
  <c r="BH60" i="30"/>
  <c r="BH153" i="30" s="1"/>
  <c r="AN142" i="30"/>
  <c r="AY71" i="30"/>
  <c r="AY143" i="30" s="1"/>
  <c r="AM143" i="30"/>
  <c r="AK157" i="30"/>
  <c r="AJ13" i="34" s="1"/>
  <c r="AF157" i="30"/>
  <c r="AE13" i="34" s="1"/>
  <c r="M76" i="51"/>
  <c r="H69" i="35"/>
  <c r="G113" i="34"/>
  <c r="G116" i="34" s="1"/>
  <c r="G15" i="35"/>
  <c r="BH12" i="30"/>
  <c r="BH149" i="30" s="1"/>
  <c r="BB11" i="30"/>
  <c r="BB138" i="30" s="1"/>
  <c r="BC47" i="30"/>
  <c r="BC141" i="30" s="1"/>
  <c r="AT151" i="30"/>
  <c r="BE71" i="30"/>
  <c r="BE143" i="30" s="1"/>
  <c r="BG23" i="30"/>
  <c r="BG139" i="30" s="1"/>
  <c r="BI23" i="30"/>
  <c r="BI139" i="30" s="1"/>
  <c r="AI157" i="30"/>
  <c r="AH13" i="34" s="1"/>
  <c r="AL157" i="30"/>
  <c r="AK13" i="34" s="1"/>
  <c r="BI71" i="30"/>
  <c r="BI143" i="30" s="1"/>
  <c r="AA157" i="30"/>
  <c r="Z13" i="34" s="1"/>
  <c r="AY23" i="30"/>
  <c r="AY139" i="30" s="1"/>
  <c r="BG71" i="30"/>
  <c r="BG143" i="30" s="1"/>
  <c r="BG83" i="30"/>
  <c r="BG144" i="30" s="1"/>
  <c r="AX139" i="30"/>
  <c r="AP155" i="30"/>
  <c r="AP157" i="30" s="1"/>
  <c r="AO13" i="34" s="1"/>
  <c r="BB84" i="30"/>
  <c r="BB155" i="30" s="1"/>
  <c r="BB157" i="30" s="1"/>
  <c r="BA13" i="34" s="1"/>
  <c r="AS138" i="30"/>
  <c r="BH11" i="30"/>
  <c r="BH138" i="30" s="1"/>
  <c r="BG48" i="30"/>
  <c r="BG152" i="30" s="1"/>
  <c r="AU152" i="30"/>
  <c r="AU155" i="30"/>
  <c r="BG84" i="30"/>
  <c r="BG155" i="30" s="1"/>
  <c r="AZ84" i="30"/>
  <c r="AZ155" i="30" s="1"/>
  <c r="AY83" i="30"/>
  <c r="AY144" i="30" s="1"/>
  <c r="AM144" i="30"/>
  <c r="BF54" i="34"/>
  <c r="BC54" i="34"/>
  <c r="BA54" i="34"/>
  <c r="AQ139" i="30"/>
  <c r="BC23" i="30"/>
  <c r="BC139" i="30" s="1"/>
  <c r="AX54" i="34"/>
  <c r="BB54" i="34"/>
  <c r="BE54" i="34"/>
  <c r="AB69" i="35"/>
  <c r="AX154" i="30"/>
  <c r="BJ72" i="30"/>
  <c r="BJ154" i="30" s="1"/>
  <c r="AV139" i="30"/>
  <c r="BH23" i="30"/>
  <c r="BH139" i="30" s="1"/>
  <c r="AY72" i="30"/>
  <c r="AY154" i="30" s="1"/>
  <c r="AM154" i="30"/>
  <c r="AR138" i="30"/>
  <c r="BD11" i="30"/>
  <c r="BD138" i="30" s="1"/>
  <c r="BJ47" i="30"/>
  <c r="BJ141" i="30" s="1"/>
  <c r="AX141" i="30"/>
  <c r="F104" i="30"/>
  <c r="AM152" i="30"/>
  <c r="AY48" i="30"/>
  <c r="AY152" i="30" s="1"/>
  <c r="AT153" i="30"/>
  <c r="BF60" i="30"/>
  <c r="BF153" i="30" s="1"/>
  <c r="AX144" i="30"/>
  <c r="BJ83" i="30"/>
  <c r="BJ144" i="30" s="1"/>
  <c r="AY84" i="30"/>
  <c r="AY155" i="30" s="1"/>
  <c r="AM155" i="30"/>
  <c r="BG35" i="30"/>
  <c r="BG140" i="30" s="1"/>
  <c r="AU140" i="30"/>
  <c r="AU138" i="30"/>
  <c r="BG11" i="30"/>
  <c r="BG138" i="30" s="1"/>
  <c r="AQ155" i="30"/>
  <c r="AQ157" i="30" s="1"/>
  <c r="AP13" i="34" s="1"/>
  <c r="BC84" i="30"/>
  <c r="BC155" i="30" s="1"/>
  <c r="BD35" i="30"/>
  <c r="BD140" i="30" s="1"/>
  <c r="AR140" i="30"/>
  <c r="AM138" i="30"/>
  <c r="AY11" i="30"/>
  <c r="AY138" i="30" s="1"/>
  <c r="BH24" i="30"/>
  <c r="BH150" i="30" s="1"/>
  <c r="AV150" i="30"/>
  <c r="AV157" i="30" s="1"/>
  <c r="AU13" i="34" s="1"/>
  <c r="AP144" i="30"/>
  <c r="BB83" i="30"/>
  <c r="BB144" i="30" s="1"/>
  <c r="AY35" i="30"/>
  <c r="AY140" i="30" s="1"/>
  <c r="AM140" i="30"/>
  <c r="AU141" i="30"/>
  <c r="BG47" i="30"/>
  <c r="BG141" i="30" s="1"/>
  <c r="F102" i="30"/>
  <c r="BC59" i="30"/>
  <c r="BC142" i="30" s="1"/>
  <c r="AQ142" i="30"/>
  <c r="BD12" i="30"/>
  <c r="BD149" i="30" s="1"/>
  <c r="AR149" i="30"/>
  <c r="AR157" i="30" s="1"/>
  <c r="AQ13" i="34" s="1"/>
  <c r="AX155" i="30"/>
  <c r="BJ84" i="30"/>
  <c r="BJ155" i="30" s="1"/>
  <c r="BG12" i="30"/>
  <c r="BG149" i="30" s="1"/>
  <c r="AU149" i="30"/>
  <c r="F2" i="34"/>
  <c r="F1" i="28" s="1"/>
  <c r="F13" i="28" s="1"/>
  <c r="G27" i="35"/>
  <c r="H1" i="35"/>
  <c r="G57" i="35"/>
  <c r="D203" i="30"/>
  <c r="D27" i="30"/>
  <c r="D51" i="30" s="1"/>
  <c r="D112" i="30"/>
  <c r="E181" i="30"/>
  <c r="E214" i="30"/>
  <c r="E137" i="30"/>
  <c r="E170" i="30"/>
  <c r="E126" i="30"/>
  <c r="E75" i="30"/>
  <c r="E159" i="30"/>
  <c r="E148" i="30"/>
  <c r="E192" i="30"/>
  <c r="E15" i="30"/>
  <c r="E39" i="30"/>
  <c r="E63" i="30" s="1"/>
  <c r="E105" i="34"/>
  <c r="F3" i="30"/>
  <c r="E112" i="34"/>
  <c r="E74" i="34"/>
  <c r="E97" i="34"/>
  <c r="E90" i="34"/>
  <c r="M5" i="59" s="1"/>
  <c r="E83" i="34"/>
  <c r="E68" i="34"/>
  <c r="E44" i="34"/>
  <c r="E30" i="34"/>
  <c r="E62" i="34"/>
  <c r="E37" i="34"/>
  <c r="E9" i="34"/>
  <c r="BH51" i="34"/>
  <c r="BD51" i="34"/>
  <c r="AZ51" i="34"/>
  <c r="BG51" i="34"/>
  <c r="BC51" i="34"/>
  <c r="AY51" i="34"/>
  <c r="BF51" i="34"/>
  <c r="BB51" i="34"/>
  <c r="BE51" i="34"/>
  <c r="BI51" i="34"/>
  <c r="BA51" i="34"/>
  <c r="BA69" i="35"/>
  <c r="BA83" i="30"/>
  <c r="BA144" i="30" s="1"/>
  <c r="AO144" i="30"/>
  <c r="AN144" i="30"/>
  <c r="AZ83" i="30"/>
  <c r="AZ144" i="30" s="1"/>
  <c r="AW157" i="30"/>
  <c r="AV13" i="34" s="1"/>
  <c r="H25" i="56"/>
  <c r="H28" i="56" s="1"/>
  <c r="R69" i="35"/>
  <c r="AO69" i="35"/>
  <c r="D75" i="34"/>
  <c r="C201" i="30"/>
  <c r="B16" i="34" s="1"/>
  <c r="C212" i="30"/>
  <c r="B17" i="34" s="1"/>
  <c r="D95" i="34"/>
  <c r="C73" i="34"/>
  <c r="D69" i="34" s="1"/>
  <c r="D72" i="34" s="1"/>
  <c r="H4" i="35"/>
  <c r="C185" i="30"/>
  <c r="B20" i="34"/>
  <c r="C58" i="35"/>
  <c r="C183" i="30"/>
  <c r="C188" i="30"/>
  <c r="C110" i="34"/>
  <c r="C187" i="30"/>
  <c r="C186" i="30"/>
  <c r="D58" i="34" l="1"/>
  <c r="Q75" i="59"/>
  <c r="AB75" i="59"/>
  <c r="AN75" i="59" s="1"/>
  <c r="AZ75" i="59" s="1"/>
  <c r="BL75" i="59" s="1"/>
  <c r="Q72" i="59"/>
  <c r="AB72" i="59"/>
  <c r="AN72" i="59" s="1"/>
  <c r="AZ72" i="59" s="1"/>
  <c r="BL72" i="59" s="1"/>
  <c r="Q61" i="59"/>
  <c r="AB61" i="59"/>
  <c r="AN61" i="59" s="1"/>
  <c r="AZ61" i="59" s="1"/>
  <c r="BL61" i="59" s="1"/>
  <c r="Q64" i="59"/>
  <c r="AB64" i="59"/>
  <c r="AN64" i="59" s="1"/>
  <c r="AZ64" i="59" s="1"/>
  <c r="BL64" i="59" s="1"/>
  <c r="Q69" i="59"/>
  <c r="AB69" i="59"/>
  <c r="AN69" i="59" s="1"/>
  <c r="AZ69" i="59" s="1"/>
  <c r="BL69" i="59" s="1"/>
  <c r="Q73" i="59"/>
  <c r="AB73" i="59"/>
  <c r="AN73" i="59" s="1"/>
  <c r="AZ73" i="59" s="1"/>
  <c r="BL73" i="59" s="1"/>
  <c r="Q51" i="59"/>
  <c r="AB51" i="59"/>
  <c r="AN51" i="59" s="1"/>
  <c r="AZ51" i="59" s="1"/>
  <c r="BL51" i="59" s="1"/>
  <c r="Q63" i="59"/>
  <c r="AB63" i="59"/>
  <c r="AN63" i="59" s="1"/>
  <c r="AZ63" i="59" s="1"/>
  <c r="BL63" i="59" s="1"/>
  <c r="Q54" i="59"/>
  <c r="AB54" i="59"/>
  <c r="AN54" i="59" s="1"/>
  <c r="AZ54" i="59" s="1"/>
  <c r="BL54" i="59" s="1"/>
  <c r="Q79" i="59"/>
  <c r="AB79" i="59"/>
  <c r="AN79" i="59" s="1"/>
  <c r="AZ79" i="59" s="1"/>
  <c r="BL79" i="59" s="1"/>
  <c r="Q66" i="59"/>
  <c r="AB66" i="59"/>
  <c r="AN66" i="59" s="1"/>
  <c r="AZ66" i="59" s="1"/>
  <c r="BL66" i="59" s="1"/>
  <c r="Q86" i="59"/>
  <c r="AB86" i="59"/>
  <c r="AN86" i="59" s="1"/>
  <c r="AZ86" i="59" s="1"/>
  <c r="BL86" i="59" s="1"/>
  <c r="Q59" i="59"/>
  <c r="AB59" i="59"/>
  <c r="AN59" i="59" s="1"/>
  <c r="AZ59" i="59" s="1"/>
  <c r="BL59" i="59" s="1"/>
  <c r="Q77" i="59"/>
  <c r="AB77" i="59"/>
  <c r="AN77" i="59" s="1"/>
  <c r="AZ77" i="59" s="1"/>
  <c r="BL77" i="59" s="1"/>
  <c r="X68" i="59"/>
  <c r="AI68" i="59"/>
  <c r="AU68" i="59" s="1"/>
  <c r="BG68" i="59" s="1"/>
  <c r="Q56" i="59"/>
  <c r="AB56" i="59"/>
  <c r="AN56" i="59" s="1"/>
  <c r="AZ56" i="59" s="1"/>
  <c r="BL56" i="59" s="1"/>
  <c r="Q81" i="59"/>
  <c r="AB81" i="59"/>
  <c r="AN81" i="59" s="1"/>
  <c r="AZ81" i="59" s="1"/>
  <c r="BL81" i="59" s="1"/>
  <c r="Q71" i="59"/>
  <c r="AB71" i="59"/>
  <c r="AN71" i="59" s="1"/>
  <c r="AZ71" i="59" s="1"/>
  <c r="BL71" i="59" s="1"/>
  <c r="Q83" i="59"/>
  <c r="AB83" i="59"/>
  <c r="AN83" i="59" s="1"/>
  <c r="AZ83" i="59" s="1"/>
  <c r="BL83" i="59" s="1"/>
  <c r="Q65" i="59"/>
  <c r="AB65" i="59"/>
  <c r="AN65" i="59" s="1"/>
  <c r="AZ65" i="59" s="1"/>
  <c r="BL65" i="59" s="1"/>
  <c r="Q58" i="59"/>
  <c r="AB58" i="59"/>
  <c r="AN58" i="59" s="1"/>
  <c r="AZ58" i="59" s="1"/>
  <c r="BL58" i="59" s="1"/>
  <c r="Q82" i="59"/>
  <c r="AB82" i="59"/>
  <c r="AN82" i="59" s="1"/>
  <c r="AZ82" i="59" s="1"/>
  <c r="BL82" i="59" s="1"/>
  <c r="Q67" i="59"/>
  <c r="AB67" i="59"/>
  <c r="AN67" i="59" s="1"/>
  <c r="AZ67" i="59" s="1"/>
  <c r="BL67" i="59" s="1"/>
  <c r="Q53" i="59"/>
  <c r="AB53" i="59"/>
  <c r="AN53" i="59" s="1"/>
  <c r="AZ53" i="59" s="1"/>
  <c r="BL53" i="59" s="1"/>
  <c r="Q60" i="59"/>
  <c r="AB60" i="59"/>
  <c r="AN60" i="59" s="1"/>
  <c r="AZ60" i="59" s="1"/>
  <c r="BL60" i="59" s="1"/>
  <c r="Q78" i="59"/>
  <c r="AB78" i="59"/>
  <c r="AN78" i="59" s="1"/>
  <c r="AZ78" i="59" s="1"/>
  <c r="BL78" i="59" s="1"/>
  <c r="O88" i="59"/>
  <c r="H65" i="35" s="1"/>
  <c r="P6" i="59"/>
  <c r="AA6" i="59"/>
  <c r="AM6" i="59" s="1"/>
  <c r="AY6" i="59" s="1"/>
  <c r="BK6" i="59" s="1"/>
  <c r="W74" i="59"/>
  <c r="AH74" i="59"/>
  <c r="AT74" i="59" s="1"/>
  <c r="BF74" i="59" s="1"/>
  <c r="Q62" i="59"/>
  <c r="AB62" i="59"/>
  <c r="AN62" i="59" s="1"/>
  <c r="AZ62" i="59" s="1"/>
  <c r="BL62" i="59" s="1"/>
  <c r="Q76" i="59"/>
  <c r="AB76" i="59"/>
  <c r="AN76" i="59" s="1"/>
  <c r="AZ76" i="59" s="1"/>
  <c r="BL76" i="59" s="1"/>
  <c r="Q57" i="59"/>
  <c r="AB57" i="59"/>
  <c r="AN57" i="59" s="1"/>
  <c r="AZ57" i="59" s="1"/>
  <c r="BL57" i="59" s="1"/>
  <c r="Q80" i="59"/>
  <c r="AB80" i="59"/>
  <c r="AN80" i="59" s="1"/>
  <c r="AZ80" i="59" s="1"/>
  <c r="BL80" i="59" s="1"/>
  <c r="Q84" i="59"/>
  <c r="AB84" i="59"/>
  <c r="AN84" i="59" s="1"/>
  <c r="AZ84" i="59" s="1"/>
  <c r="BL84" i="59" s="1"/>
  <c r="Q55" i="59"/>
  <c r="AB55" i="59"/>
  <c r="AN55" i="59" s="1"/>
  <c r="AZ55" i="59" s="1"/>
  <c r="BL55" i="59" s="1"/>
  <c r="D78" i="34"/>
  <c r="D79" i="34" s="1"/>
  <c r="D70" i="34"/>
  <c r="AY9" i="35"/>
  <c r="AZ9" i="35" s="1"/>
  <c r="BA9" i="35" s="1"/>
  <c r="BB9" i="35" s="1"/>
  <c r="BC9" i="35" s="1"/>
  <c r="BD9" i="35" s="1"/>
  <c r="BE9" i="35" s="1"/>
  <c r="BF9" i="35" s="1"/>
  <c r="BG9" i="35" s="1"/>
  <c r="BH9" i="35" s="1"/>
  <c r="BI9" i="35" s="1"/>
  <c r="BJ9" i="35" s="1"/>
  <c r="M9" i="51" s="1"/>
  <c r="L9" i="51"/>
  <c r="U61" i="35"/>
  <c r="U37" i="35" s="1"/>
  <c r="E60" i="34"/>
  <c r="E76" i="34" s="1"/>
  <c r="E101" i="34"/>
  <c r="F33" i="35" s="1"/>
  <c r="E57" i="34"/>
  <c r="J37" i="35"/>
  <c r="F67" i="35"/>
  <c r="E21" i="34"/>
  <c r="E107" i="34"/>
  <c r="F30" i="35" s="1"/>
  <c r="E53" i="34"/>
  <c r="BB61" i="35"/>
  <c r="AP37" i="35"/>
  <c r="T37" i="35"/>
  <c r="J55" i="34"/>
  <c r="AQ61" i="35"/>
  <c r="BC61" i="35" s="1"/>
  <c r="BC37" i="35" s="1"/>
  <c r="BE157" i="30"/>
  <c r="BD13" i="34" s="1"/>
  <c r="I37" i="35"/>
  <c r="T46" i="34"/>
  <c r="D48" i="34"/>
  <c r="AB19" i="30"/>
  <c r="AA172" i="30"/>
  <c r="AB67" i="30"/>
  <c r="AA176" i="30"/>
  <c r="P176" i="30"/>
  <c r="Q67" i="30"/>
  <c r="AB43" i="30"/>
  <c r="AA174" i="30"/>
  <c r="Q79" i="30"/>
  <c r="P177" i="30"/>
  <c r="Q31" i="30"/>
  <c r="P173" i="30"/>
  <c r="G73" i="56"/>
  <c r="AM19" i="30"/>
  <c r="G77" i="56"/>
  <c r="AM67" i="30"/>
  <c r="G75" i="56"/>
  <c r="AM43" i="30"/>
  <c r="O171" i="30"/>
  <c r="O179" i="30" s="1"/>
  <c r="P7" i="30"/>
  <c r="AA177" i="30"/>
  <c r="AB79" i="30"/>
  <c r="AA173" i="30"/>
  <c r="AB31" i="30"/>
  <c r="P172" i="30"/>
  <c r="Q19" i="30"/>
  <c r="AA175" i="30"/>
  <c r="AB55" i="30"/>
  <c r="P174" i="30"/>
  <c r="Q43" i="30"/>
  <c r="E79" i="56"/>
  <c r="AA7" i="30"/>
  <c r="P175" i="30"/>
  <c r="Q55" i="30"/>
  <c r="G78" i="56"/>
  <c r="AM79" i="30"/>
  <c r="G74" i="56"/>
  <c r="AM31" i="30"/>
  <c r="G76" i="56"/>
  <c r="AM55" i="30"/>
  <c r="E7" i="35"/>
  <c r="BF157" i="30"/>
  <c r="BE13" i="34" s="1"/>
  <c r="AZ157" i="30"/>
  <c r="AY13" i="34" s="1"/>
  <c r="E42" i="34"/>
  <c r="F38" i="34" s="1"/>
  <c r="F39" i="34" s="1"/>
  <c r="BC157" i="30"/>
  <c r="BB13" i="34" s="1"/>
  <c r="AN157" i="30"/>
  <c r="AM13" i="34" s="1"/>
  <c r="AS157" i="30"/>
  <c r="AR13" i="34" s="1"/>
  <c r="BI157" i="30"/>
  <c r="BH13" i="34" s="1"/>
  <c r="BD157" i="30"/>
  <c r="BC13" i="34" s="1"/>
  <c r="AT157" i="30"/>
  <c r="AS13" i="34" s="1"/>
  <c r="BH157" i="30"/>
  <c r="BG13" i="34" s="1"/>
  <c r="H113" i="34"/>
  <c r="H116" i="34" s="1"/>
  <c r="H15" i="35"/>
  <c r="I69" i="35"/>
  <c r="AR61" i="35"/>
  <c r="AF37" i="35"/>
  <c r="AU157" i="30"/>
  <c r="AT13" i="34" s="1"/>
  <c r="BJ157" i="30"/>
  <c r="BI13" i="34" s="1"/>
  <c r="BG157" i="30"/>
  <c r="BF13" i="34" s="1"/>
  <c r="AY157" i="30"/>
  <c r="AX13" i="34" s="1"/>
  <c r="AM157" i="30"/>
  <c r="AL13" i="34" s="1"/>
  <c r="AC69" i="35"/>
  <c r="AX157" i="30"/>
  <c r="AW13" i="34" s="1"/>
  <c r="V61" i="35"/>
  <c r="K61" i="35"/>
  <c r="G2" i="34"/>
  <c r="G1" i="28" s="1"/>
  <c r="G13" i="28" s="1"/>
  <c r="H57" i="35"/>
  <c r="H27" i="35"/>
  <c r="I1" i="35"/>
  <c r="G3" i="30"/>
  <c r="F112" i="34"/>
  <c r="F97" i="34"/>
  <c r="F90" i="34"/>
  <c r="N5" i="59" s="1"/>
  <c r="F105" i="34"/>
  <c r="F68" i="34"/>
  <c r="F62" i="34"/>
  <c r="F37" i="34"/>
  <c r="F83" i="34"/>
  <c r="G87" i="30" s="1"/>
  <c r="F74" i="34"/>
  <c r="F9" i="34"/>
  <c r="F30" i="34"/>
  <c r="F44" i="34"/>
  <c r="F75" i="30"/>
  <c r="F39" i="30"/>
  <c r="F63" i="30" s="1"/>
  <c r="F181" i="30"/>
  <c r="F148" i="30"/>
  <c r="F170" i="30"/>
  <c r="F214" i="30"/>
  <c r="F15" i="30"/>
  <c r="F192" i="30"/>
  <c r="F137" i="30"/>
  <c r="F159" i="30"/>
  <c r="F126" i="30"/>
  <c r="E203" i="30"/>
  <c r="E112" i="30"/>
  <c r="E27" i="30"/>
  <c r="E51" i="30" s="1"/>
  <c r="AP69" i="35"/>
  <c r="S69" i="35"/>
  <c r="BB69" i="35"/>
  <c r="C34" i="35"/>
  <c r="D12" i="35"/>
  <c r="D77" i="34"/>
  <c r="C35" i="35"/>
  <c r="E17" i="35"/>
  <c r="E91" i="34"/>
  <c r="C190" i="30"/>
  <c r="D71" i="34"/>
  <c r="C62" i="35"/>
  <c r="C78" i="35"/>
  <c r="D106" i="34"/>
  <c r="D109" i="34" s="1"/>
  <c r="D19" i="35"/>
  <c r="I4" i="35"/>
  <c r="R82" i="59" l="1"/>
  <c r="AC82" i="59"/>
  <c r="AO82" i="59" s="1"/>
  <c r="BA82" i="59" s="1"/>
  <c r="BM82" i="59" s="1"/>
  <c r="R71" i="59"/>
  <c r="AC71" i="59"/>
  <c r="AO71" i="59" s="1"/>
  <c r="BA71" i="59" s="1"/>
  <c r="BM71" i="59" s="1"/>
  <c r="R64" i="59"/>
  <c r="AC64" i="59"/>
  <c r="AO64" i="59" s="1"/>
  <c r="BA64" i="59" s="1"/>
  <c r="BM64" i="59" s="1"/>
  <c r="R57" i="59"/>
  <c r="AC57" i="59"/>
  <c r="AO57" i="59" s="1"/>
  <c r="BA57" i="59" s="1"/>
  <c r="BM57" i="59" s="1"/>
  <c r="R77" i="59"/>
  <c r="AC77" i="59"/>
  <c r="AO77" i="59" s="1"/>
  <c r="BA77" i="59" s="1"/>
  <c r="BM77" i="59" s="1"/>
  <c r="R79" i="59"/>
  <c r="AC79" i="59"/>
  <c r="AO79" i="59" s="1"/>
  <c r="BA79" i="59" s="1"/>
  <c r="BM79" i="59" s="1"/>
  <c r="R51" i="59"/>
  <c r="AC51" i="59"/>
  <c r="AO51" i="59" s="1"/>
  <c r="BA51" i="59" s="1"/>
  <c r="BM51" i="59" s="1"/>
  <c r="R60" i="59"/>
  <c r="AC60" i="59"/>
  <c r="AO60" i="59" s="1"/>
  <c r="BA60" i="59" s="1"/>
  <c r="BM60" i="59" s="1"/>
  <c r="R58" i="59"/>
  <c r="AC58" i="59"/>
  <c r="AO58" i="59" s="1"/>
  <c r="BA58" i="59" s="1"/>
  <c r="BM58" i="59" s="1"/>
  <c r="R61" i="59"/>
  <c r="AC61" i="59"/>
  <c r="AO61" i="59" s="1"/>
  <c r="BA61" i="59" s="1"/>
  <c r="BM61" i="59" s="1"/>
  <c r="R55" i="59"/>
  <c r="AC55" i="59"/>
  <c r="AO55" i="59" s="1"/>
  <c r="BA55" i="59" s="1"/>
  <c r="BM55" i="59" s="1"/>
  <c r="R76" i="59"/>
  <c r="AC76" i="59"/>
  <c r="AO76" i="59" s="1"/>
  <c r="BA76" i="59" s="1"/>
  <c r="BM76" i="59" s="1"/>
  <c r="P88" i="59"/>
  <c r="I65" i="35" s="1"/>
  <c r="Q6" i="59"/>
  <c r="AB6" i="59"/>
  <c r="AN6" i="59" s="1"/>
  <c r="AZ6" i="59" s="1"/>
  <c r="BL6" i="59" s="1"/>
  <c r="R81" i="59"/>
  <c r="AC81" i="59"/>
  <c r="AO81" i="59" s="1"/>
  <c r="BA81" i="59" s="1"/>
  <c r="BM81" i="59" s="1"/>
  <c r="R59" i="59"/>
  <c r="AC59" i="59"/>
  <c r="AO59" i="59" s="1"/>
  <c r="BA59" i="59" s="1"/>
  <c r="BM59" i="59" s="1"/>
  <c r="R54" i="59"/>
  <c r="AC54" i="59"/>
  <c r="AO54" i="59" s="1"/>
  <c r="BA54" i="59" s="1"/>
  <c r="BM54" i="59" s="1"/>
  <c r="R53" i="59"/>
  <c r="AC53" i="59"/>
  <c r="AO53" i="59" s="1"/>
  <c r="BA53" i="59" s="1"/>
  <c r="BM53" i="59" s="1"/>
  <c r="R65" i="59"/>
  <c r="AC65" i="59"/>
  <c r="AO65" i="59" s="1"/>
  <c r="BA65" i="59" s="1"/>
  <c r="BM65" i="59" s="1"/>
  <c r="R73" i="59"/>
  <c r="AC73" i="59"/>
  <c r="AO73" i="59" s="1"/>
  <c r="BA73" i="59" s="1"/>
  <c r="BM73" i="59" s="1"/>
  <c r="R72" i="59"/>
  <c r="AC72" i="59"/>
  <c r="AO72" i="59" s="1"/>
  <c r="BA72" i="59" s="1"/>
  <c r="BM72" i="59" s="1"/>
  <c r="R84" i="59"/>
  <c r="AC84" i="59"/>
  <c r="AO84" i="59" s="1"/>
  <c r="BA84" i="59" s="1"/>
  <c r="BM84" i="59" s="1"/>
  <c r="R62" i="59"/>
  <c r="AC62" i="59"/>
  <c r="AO62" i="59" s="1"/>
  <c r="BA62" i="59" s="1"/>
  <c r="BM62" i="59" s="1"/>
  <c r="R56" i="59"/>
  <c r="AC56" i="59"/>
  <c r="AO56" i="59" s="1"/>
  <c r="BA56" i="59" s="1"/>
  <c r="BM56" i="59" s="1"/>
  <c r="R86" i="59"/>
  <c r="AC86" i="59"/>
  <c r="AO86" i="59" s="1"/>
  <c r="BA86" i="59" s="1"/>
  <c r="BM86" i="59" s="1"/>
  <c r="R67" i="59"/>
  <c r="AC67" i="59"/>
  <c r="AO67" i="59" s="1"/>
  <c r="BA67" i="59" s="1"/>
  <c r="BM67" i="59" s="1"/>
  <c r="R83" i="59"/>
  <c r="AC83" i="59"/>
  <c r="AO83" i="59" s="1"/>
  <c r="BA83" i="59" s="1"/>
  <c r="BM83" i="59" s="1"/>
  <c r="R63" i="59"/>
  <c r="AC63" i="59"/>
  <c r="AO63" i="59" s="1"/>
  <c r="BA63" i="59" s="1"/>
  <c r="BM63" i="59" s="1"/>
  <c r="R69" i="59"/>
  <c r="AC69" i="59"/>
  <c r="AO69" i="59" s="1"/>
  <c r="BA69" i="59" s="1"/>
  <c r="BM69" i="59" s="1"/>
  <c r="R75" i="59"/>
  <c r="AC75" i="59"/>
  <c r="AO75" i="59" s="1"/>
  <c r="BA75" i="59" s="1"/>
  <c r="BM75" i="59" s="1"/>
  <c r="R80" i="59"/>
  <c r="AC80" i="59"/>
  <c r="AO80" i="59" s="1"/>
  <c r="BA80" i="59" s="1"/>
  <c r="BM80" i="59" s="1"/>
  <c r="X74" i="59"/>
  <c r="AI74" i="59"/>
  <c r="AU74" i="59" s="1"/>
  <c r="BG74" i="59" s="1"/>
  <c r="R78" i="59"/>
  <c r="AC78" i="59"/>
  <c r="AO78" i="59" s="1"/>
  <c r="BA78" i="59" s="1"/>
  <c r="BM78" i="59" s="1"/>
  <c r="Y68" i="59"/>
  <c r="AJ68" i="59"/>
  <c r="AV68" i="59" s="1"/>
  <c r="BH68" i="59" s="1"/>
  <c r="R66" i="59"/>
  <c r="AC66" i="59"/>
  <c r="AO66" i="59" s="1"/>
  <c r="BA66" i="59" s="1"/>
  <c r="BM66" i="59" s="1"/>
  <c r="AG61" i="35"/>
  <c r="AS61" i="35" s="1"/>
  <c r="F50" i="34"/>
  <c r="G88" i="30" s="1"/>
  <c r="G89" i="30" s="1"/>
  <c r="H105" i="30" s="1"/>
  <c r="E58" i="34"/>
  <c r="E70" i="34" s="1"/>
  <c r="K37" i="35"/>
  <c r="BB37" i="35"/>
  <c r="K55" i="34"/>
  <c r="AQ37" i="35"/>
  <c r="U46" i="34"/>
  <c r="E45" i="34"/>
  <c r="E48" i="34" s="1"/>
  <c r="E8" i="35"/>
  <c r="H76" i="56"/>
  <c r="I76" i="56" s="1"/>
  <c r="J76" i="56" s="1"/>
  <c r="K76" i="56" s="1"/>
  <c r="L76" i="56" s="1"/>
  <c r="M76" i="56" s="1"/>
  <c r="AY55" i="30"/>
  <c r="H78" i="56"/>
  <c r="I78" i="56" s="1"/>
  <c r="J78" i="56" s="1"/>
  <c r="K78" i="56" s="1"/>
  <c r="L78" i="56" s="1"/>
  <c r="M78" i="56" s="1"/>
  <c r="AY79" i="30"/>
  <c r="AB175" i="30"/>
  <c r="AC55" i="30"/>
  <c r="AB173" i="30"/>
  <c r="AC31" i="30"/>
  <c r="Q7" i="30"/>
  <c r="P171" i="30"/>
  <c r="P179" i="30" s="1"/>
  <c r="AN67" i="30"/>
  <c r="AM176" i="30"/>
  <c r="AN31" i="30"/>
  <c r="AM173" i="30"/>
  <c r="Q175" i="30"/>
  <c r="R55" i="30"/>
  <c r="F79" i="56"/>
  <c r="AM7" i="30"/>
  <c r="N14" i="34"/>
  <c r="H77" i="56"/>
  <c r="I77" i="56" s="1"/>
  <c r="J77" i="56" s="1"/>
  <c r="K77" i="56" s="1"/>
  <c r="L77" i="56" s="1"/>
  <c r="M77" i="56" s="1"/>
  <c r="AY67" i="30"/>
  <c r="R31" i="30"/>
  <c r="Q173" i="30"/>
  <c r="AB174" i="30"/>
  <c r="AC43" i="30"/>
  <c r="AB176" i="30"/>
  <c r="AC67" i="30"/>
  <c r="H74" i="56"/>
  <c r="I74" i="56" s="1"/>
  <c r="J74" i="56" s="1"/>
  <c r="K74" i="56" s="1"/>
  <c r="L74" i="56" s="1"/>
  <c r="M74" i="56" s="1"/>
  <c r="AY31" i="30"/>
  <c r="R43" i="30"/>
  <c r="Q174" i="30"/>
  <c r="R19" i="30"/>
  <c r="Q172" i="30"/>
  <c r="AB177" i="30"/>
  <c r="AC79" i="30"/>
  <c r="AM174" i="30"/>
  <c r="AN43" i="30"/>
  <c r="AM172" i="30"/>
  <c r="AN19" i="30"/>
  <c r="Q176" i="30"/>
  <c r="R67" i="30"/>
  <c r="AM175" i="30"/>
  <c r="AN55" i="30"/>
  <c r="AN79" i="30"/>
  <c r="AM177" i="30"/>
  <c r="AA171" i="30"/>
  <c r="AA179" i="30" s="1"/>
  <c r="AB7" i="30"/>
  <c r="H75" i="56"/>
  <c r="I75" i="56" s="1"/>
  <c r="J75" i="56" s="1"/>
  <c r="K75" i="56" s="1"/>
  <c r="L75" i="56" s="1"/>
  <c r="M75" i="56" s="1"/>
  <c r="AY43" i="30"/>
  <c r="H73" i="56"/>
  <c r="I73" i="56" s="1"/>
  <c r="J73" i="56" s="1"/>
  <c r="K73" i="56" s="1"/>
  <c r="L73" i="56" s="1"/>
  <c r="M73" i="56" s="1"/>
  <c r="AY19" i="30"/>
  <c r="Q177" i="30"/>
  <c r="R79" i="30"/>
  <c r="AC19" i="30"/>
  <c r="AB172" i="30"/>
  <c r="F7" i="35"/>
  <c r="G67" i="35"/>
  <c r="J69" i="35"/>
  <c r="I113" i="34"/>
  <c r="I116" i="34" s="1"/>
  <c r="I15" i="35"/>
  <c r="AH61" i="35"/>
  <c r="V37" i="35"/>
  <c r="BD61" i="35"/>
  <c r="BD37" i="35" s="1"/>
  <c r="AR37" i="35"/>
  <c r="AD69" i="35"/>
  <c r="L61" i="35"/>
  <c r="L37" i="35" s="1"/>
  <c r="W61" i="35"/>
  <c r="G112" i="34"/>
  <c r="G105" i="34"/>
  <c r="G83" i="34"/>
  <c r="H87" i="30" s="1"/>
  <c r="H3" i="30"/>
  <c r="G74" i="34"/>
  <c r="G90" i="34"/>
  <c r="O5" i="59" s="1"/>
  <c r="G97" i="34"/>
  <c r="G62" i="34"/>
  <c r="G9" i="34"/>
  <c r="G44" i="34"/>
  <c r="G30" i="34"/>
  <c r="G68" i="34"/>
  <c r="G37" i="34"/>
  <c r="G39" i="30"/>
  <c r="G63" i="30" s="1"/>
  <c r="G15" i="30"/>
  <c r="G75" i="30"/>
  <c r="G170" i="30"/>
  <c r="G148" i="30"/>
  <c r="G159" i="30"/>
  <c r="G126" i="30"/>
  <c r="G181" i="30"/>
  <c r="G214" i="30"/>
  <c r="G137" i="30"/>
  <c r="G192" i="30"/>
  <c r="H2" i="34"/>
  <c r="H1" i="28" s="1"/>
  <c r="H13" i="28" s="1"/>
  <c r="I27" i="35"/>
  <c r="J1" i="35"/>
  <c r="I57" i="35"/>
  <c r="F203" i="30"/>
  <c r="F112" i="30"/>
  <c r="F27" i="30"/>
  <c r="F51" i="30" s="1"/>
  <c r="AQ69" i="35"/>
  <c r="BC69" i="35"/>
  <c r="T69" i="35"/>
  <c r="J4" i="35"/>
  <c r="B15" i="34"/>
  <c r="D98" i="34"/>
  <c r="D99" i="34" s="1"/>
  <c r="D16" i="35"/>
  <c r="D73" i="34"/>
  <c r="Y74" i="59" l="1"/>
  <c r="AJ74" i="59"/>
  <c r="AV74" i="59" s="1"/>
  <c r="BH74" i="59" s="1"/>
  <c r="S63" i="59"/>
  <c r="AD63" i="59"/>
  <c r="AP63" i="59" s="1"/>
  <c r="BB63" i="59" s="1"/>
  <c r="BN63" i="59" s="1"/>
  <c r="S86" i="59"/>
  <c r="AD86" i="59"/>
  <c r="AP86" i="59" s="1"/>
  <c r="BB86" i="59" s="1"/>
  <c r="BN86" i="59" s="1"/>
  <c r="S81" i="59"/>
  <c r="AD81" i="59"/>
  <c r="AP81" i="59" s="1"/>
  <c r="BB81" i="59" s="1"/>
  <c r="BN81" i="59" s="1"/>
  <c r="S51" i="59"/>
  <c r="AD51" i="59"/>
  <c r="AP51" i="59" s="1"/>
  <c r="BB51" i="59" s="1"/>
  <c r="BN51" i="59" s="1"/>
  <c r="S64" i="59"/>
  <c r="AD64" i="59"/>
  <c r="AP64" i="59" s="1"/>
  <c r="BB64" i="59" s="1"/>
  <c r="BN64" i="59" s="1"/>
  <c r="S66" i="59"/>
  <c r="AD66" i="59"/>
  <c r="AP66" i="59" s="1"/>
  <c r="BB66" i="59" s="1"/>
  <c r="BN66" i="59" s="1"/>
  <c r="S80" i="59"/>
  <c r="AD80" i="59"/>
  <c r="AP80" i="59" s="1"/>
  <c r="BB80" i="59" s="1"/>
  <c r="BN80" i="59" s="1"/>
  <c r="S83" i="59"/>
  <c r="AD83" i="59"/>
  <c r="AP83" i="59" s="1"/>
  <c r="BB83" i="59" s="1"/>
  <c r="BN83" i="59" s="1"/>
  <c r="S56" i="59"/>
  <c r="AD56" i="59"/>
  <c r="AP56" i="59" s="1"/>
  <c r="BB56" i="59" s="1"/>
  <c r="BN56" i="59" s="1"/>
  <c r="S72" i="59"/>
  <c r="AD72" i="59"/>
  <c r="AP72" i="59" s="1"/>
  <c r="BB72" i="59" s="1"/>
  <c r="BN72" i="59" s="1"/>
  <c r="S53" i="59"/>
  <c r="AD53" i="59"/>
  <c r="AP53" i="59" s="1"/>
  <c r="BB53" i="59" s="1"/>
  <c r="BN53" i="59" s="1"/>
  <c r="Q88" i="59"/>
  <c r="J65" i="35" s="1"/>
  <c r="R6" i="59"/>
  <c r="AC6" i="59"/>
  <c r="AO6" i="59" s="1"/>
  <c r="BA6" i="59" s="1"/>
  <c r="BM6" i="59" s="1"/>
  <c r="S61" i="59"/>
  <c r="AD61" i="59"/>
  <c r="AP61" i="59" s="1"/>
  <c r="BB61" i="59" s="1"/>
  <c r="BN61" i="59" s="1"/>
  <c r="S79" i="59"/>
  <c r="AD79" i="59"/>
  <c r="AP79" i="59" s="1"/>
  <c r="BB79" i="59" s="1"/>
  <c r="BN79" i="59" s="1"/>
  <c r="S71" i="59"/>
  <c r="AD71" i="59"/>
  <c r="AP71" i="59" s="1"/>
  <c r="BB71" i="59" s="1"/>
  <c r="BN71" i="59" s="1"/>
  <c r="Z68" i="59"/>
  <c r="AK68" i="59"/>
  <c r="AW68" i="59" s="1"/>
  <c r="BI68" i="59" s="1"/>
  <c r="S75" i="59"/>
  <c r="AD75" i="59"/>
  <c r="AP75" i="59" s="1"/>
  <c r="BB75" i="59" s="1"/>
  <c r="BN75" i="59" s="1"/>
  <c r="S73" i="59"/>
  <c r="AD73" i="59"/>
  <c r="AP73" i="59" s="1"/>
  <c r="BB73" i="59" s="1"/>
  <c r="BN73" i="59" s="1"/>
  <c r="S54" i="59"/>
  <c r="AD54" i="59"/>
  <c r="AP54" i="59" s="1"/>
  <c r="BB54" i="59" s="1"/>
  <c r="BN54" i="59" s="1"/>
  <c r="S58" i="59"/>
  <c r="AD58" i="59"/>
  <c r="AP58" i="59" s="1"/>
  <c r="BB58" i="59" s="1"/>
  <c r="BN58" i="59" s="1"/>
  <c r="S77" i="59"/>
  <c r="AD77" i="59"/>
  <c r="AP77" i="59" s="1"/>
  <c r="BB77" i="59" s="1"/>
  <c r="BN77" i="59" s="1"/>
  <c r="S67" i="59"/>
  <c r="AD67" i="59"/>
  <c r="AP67" i="59" s="1"/>
  <c r="BB67" i="59" s="1"/>
  <c r="BN67" i="59" s="1"/>
  <c r="S62" i="59"/>
  <c r="AD62" i="59"/>
  <c r="AP62" i="59" s="1"/>
  <c r="BB62" i="59" s="1"/>
  <c r="BN62" i="59" s="1"/>
  <c r="S76" i="59"/>
  <c r="AD76" i="59"/>
  <c r="AP76" i="59" s="1"/>
  <c r="BB76" i="59" s="1"/>
  <c r="BN76" i="59" s="1"/>
  <c r="S78" i="59"/>
  <c r="AD78" i="59"/>
  <c r="AP78" i="59" s="1"/>
  <c r="BB78" i="59" s="1"/>
  <c r="BN78" i="59" s="1"/>
  <c r="S69" i="59"/>
  <c r="AD69" i="59"/>
  <c r="AP69" i="59" s="1"/>
  <c r="BB69" i="59" s="1"/>
  <c r="BN69" i="59" s="1"/>
  <c r="S59" i="59"/>
  <c r="AD59" i="59"/>
  <c r="AP59" i="59" s="1"/>
  <c r="BB59" i="59" s="1"/>
  <c r="BN59" i="59" s="1"/>
  <c r="S60" i="59"/>
  <c r="AD60" i="59"/>
  <c r="AP60" i="59" s="1"/>
  <c r="BB60" i="59" s="1"/>
  <c r="BN60" i="59" s="1"/>
  <c r="S57" i="59"/>
  <c r="AD57" i="59"/>
  <c r="AP57" i="59" s="1"/>
  <c r="BB57" i="59" s="1"/>
  <c r="BN57" i="59" s="1"/>
  <c r="S82" i="59"/>
  <c r="AD82" i="59"/>
  <c r="AP82" i="59" s="1"/>
  <c r="BB82" i="59" s="1"/>
  <c r="BN82" i="59" s="1"/>
  <c r="S84" i="59"/>
  <c r="AD84" i="59"/>
  <c r="AP84" i="59" s="1"/>
  <c r="BB84" i="59" s="1"/>
  <c r="BN84" i="59" s="1"/>
  <c r="S65" i="59"/>
  <c r="AD65" i="59"/>
  <c r="AP65" i="59" s="1"/>
  <c r="BB65" i="59" s="1"/>
  <c r="BN65" i="59" s="1"/>
  <c r="S55" i="59"/>
  <c r="AD55" i="59"/>
  <c r="AP55" i="59" s="1"/>
  <c r="BB55" i="59" s="1"/>
  <c r="BN55" i="59" s="1"/>
  <c r="D80" i="34"/>
  <c r="AG37" i="35"/>
  <c r="F53" i="34"/>
  <c r="G50" i="34" s="1"/>
  <c r="F107" i="34"/>
  <c r="G30" i="35" s="1"/>
  <c r="G93" i="30"/>
  <c r="G94" i="30" s="1"/>
  <c r="F60" i="34"/>
  <c r="F76" i="34" s="1"/>
  <c r="F101" i="34"/>
  <c r="G33" i="35" s="1"/>
  <c r="F57" i="34"/>
  <c r="G95" i="30"/>
  <c r="G90" i="30"/>
  <c r="G91" i="30" s="1"/>
  <c r="F21" i="34"/>
  <c r="G103" i="30"/>
  <c r="G66" i="35" s="1"/>
  <c r="L55" i="34"/>
  <c r="V46" i="34"/>
  <c r="F8" i="35"/>
  <c r="F45" i="34"/>
  <c r="F48" i="34" s="1"/>
  <c r="AD19" i="30"/>
  <c r="AC172" i="30"/>
  <c r="Z14" i="34"/>
  <c r="R174" i="30"/>
  <c r="S43" i="30"/>
  <c r="R173" i="30"/>
  <c r="S31" i="30"/>
  <c r="R175" i="30"/>
  <c r="S55" i="30"/>
  <c r="AZ79" i="30"/>
  <c r="AY177" i="30"/>
  <c r="R177" i="30"/>
  <c r="S79" i="30"/>
  <c r="AY174" i="30"/>
  <c r="AZ43" i="30"/>
  <c r="S67" i="30"/>
  <c r="R176" i="30"/>
  <c r="AO43" i="30"/>
  <c r="AN174" i="30"/>
  <c r="AY173" i="30"/>
  <c r="AZ31" i="30"/>
  <c r="AC174" i="30"/>
  <c r="AD43" i="30"/>
  <c r="AY176" i="30"/>
  <c r="AZ67" i="30"/>
  <c r="AM171" i="30"/>
  <c r="AM179" i="30" s="1"/>
  <c r="AN7" i="30"/>
  <c r="AO67" i="30"/>
  <c r="AN176" i="30"/>
  <c r="AC173" i="30"/>
  <c r="AD31" i="30"/>
  <c r="AN177" i="30"/>
  <c r="AO79" i="30"/>
  <c r="S19" i="30"/>
  <c r="R172" i="30"/>
  <c r="O14" i="34"/>
  <c r="AD55" i="30"/>
  <c r="AC175" i="30"/>
  <c r="AY175" i="30"/>
  <c r="AZ55" i="30"/>
  <c r="AZ19" i="30"/>
  <c r="AY172" i="30"/>
  <c r="AB171" i="30"/>
  <c r="AB179" i="30" s="1"/>
  <c r="AC7" i="30"/>
  <c r="AN175" i="30"/>
  <c r="AO55" i="30"/>
  <c r="AN172" i="30"/>
  <c r="AO19" i="30"/>
  <c r="AD79" i="30"/>
  <c r="AC177" i="30"/>
  <c r="AD67" i="30"/>
  <c r="AC176" i="30"/>
  <c r="G79" i="56"/>
  <c r="AY7" i="30"/>
  <c r="AO31" i="30"/>
  <c r="AN173" i="30"/>
  <c r="Q171" i="30"/>
  <c r="Q179" i="30" s="1"/>
  <c r="R7" i="30"/>
  <c r="E49" i="35"/>
  <c r="F42" i="34"/>
  <c r="K69" i="35"/>
  <c r="J113" i="34"/>
  <c r="J116" i="34" s="1"/>
  <c r="J15" i="35"/>
  <c r="AI61" i="35"/>
  <c r="W37" i="35"/>
  <c r="BE61" i="35"/>
  <c r="AS37" i="35"/>
  <c r="AT61" i="35"/>
  <c r="AH37" i="35"/>
  <c r="AE69" i="35"/>
  <c r="X61" i="35"/>
  <c r="M61" i="35"/>
  <c r="M37" i="35" s="1"/>
  <c r="I2" i="34"/>
  <c r="I1" i="28" s="1"/>
  <c r="I13" i="28" s="1"/>
  <c r="J27" i="35"/>
  <c r="K1" i="35"/>
  <c r="J57" i="35"/>
  <c r="G112" i="30"/>
  <c r="G27" i="30"/>
  <c r="G51" i="30" s="1"/>
  <c r="G203" i="30"/>
  <c r="H214" i="30"/>
  <c r="H137" i="30"/>
  <c r="H39" i="30"/>
  <c r="H63" i="30" s="1"/>
  <c r="H192" i="30"/>
  <c r="H148" i="30"/>
  <c r="H126" i="30"/>
  <c r="H159" i="30"/>
  <c r="H181" i="30"/>
  <c r="H170" i="30"/>
  <c r="H75" i="30"/>
  <c r="H15" i="30"/>
  <c r="H105" i="34"/>
  <c r="I3" i="30"/>
  <c r="H112" i="34"/>
  <c r="H97" i="34"/>
  <c r="H90" i="34"/>
  <c r="P5" i="59" s="1"/>
  <c r="H83" i="34"/>
  <c r="I87" i="30" s="1"/>
  <c r="H74" i="34"/>
  <c r="H44" i="34"/>
  <c r="H37" i="34"/>
  <c r="H9" i="34"/>
  <c r="H30" i="34"/>
  <c r="H68" i="34"/>
  <c r="H62" i="34"/>
  <c r="U69" i="35"/>
  <c r="J95" i="30"/>
  <c r="BD69" i="35"/>
  <c r="AR69" i="35"/>
  <c r="I95" i="30"/>
  <c r="E95" i="34"/>
  <c r="F91" i="34" s="1"/>
  <c r="K4" i="35"/>
  <c r="E69" i="34"/>
  <c r="E72" i="34" s="1"/>
  <c r="E12" i="35"/>
  <c r="D110" i="34"/>
  <c r="T78" i="59" l="1"/>
  <c r="AE78" i="59"/>
  <c r="AQ78" i="59" s="1"/>
  <c r="BC78" i="59" s="1"/>
  <c r="BO78" i="59" s="1"/>
  <c r="T77" i="59"/>
  <c r="AE77" i="59"/>
  <c r="AQ77" i="59" s="1"/>
  <c r="BC77" i="59" s="1"/>
  <c r="BO77" i="59" s="1"/>
  <c r="T81" i="59"/>
  <c r="AE81" i="59"/>
  <c r="AQ81" i="59" s="1"/>
  <c r="BC81" i="59" s="1"/>
  <c r="BO81" i="59" s="1"/>
  <c r="T65" i="59"/>
  <c r="AE65" i="59"/>
  <c r="AQ65" i="59" s="1"/>
  <c r="BC65" i="59" s="1"/>
  <c r="BO65" i="59" s="1"/>
  <c r="T60" i="59"/>
  <c r="AE60" i="59"/>
  <c r="AQ60" i="59" s="1"/>
  <c r="BC60" i="59" s="1"/>
  <c r="BO60" i="59" s="1"/>
  <c r="T75" i="59"/>
  <c r="AE75" i="59"/>
  <c r="AQ75" i="59" s="1"/>
  <c r="BC75" i="59" s="1"/>
  <c r="BO75" i="59" s="1"/>
  <c r="T61" i="59"/>
  <c r="AE61" i="59"/>
  <c r="AQ61" i="59" s="1"/>
  <c r="BC61" i="59" s="1"/>
  <c r="BO61" i="59" s="1"/>
  <c r="T72" i="59"/>
  <c r="AE72" i="59"/>
  <c r="AQ72" i="59" s="1"/>
  <c r="BC72" i="59" s="1"/>
  <c r="BO72" i="59" s="1"/>
  <c r="T66" i="59"/>
  <c r="AE66" i="59"/>
  <c r="AQ66" i="59" s="1"/>
  <c r="BC66" i="59" s="1"/>
  <c r="BO66" i="59" s="1"/>
  <c r="T76" i="59"/>
  <c r="AE76" i="59"/>
  <c r="AQ76" i="59" s="1"/>
  <c r="BC76" i="59" s="1"/>
  <c r="BO76" i="59" s="1"/>
  <c r="T58" i="59"/>
  <c r="AE58" i="59"/>
  <c r="AQ58" i="59" s="1"/>
  <c r="BC58" i="59" s="1"/>
  <c r="BO58" i="59" s="1"/>
  <c r="T86" i="59"/>
  <c r="AE86" i="59"/>
  <c r="AQ86" i="59" s="1"/>
  <c r="BC86" i="59" s="1"/>
  <c r="BO86" i="59" s="1"/>
  <c r="T84" i="59"/>
  <c r="AE84" i="59"/>
  <c r="AQ84" i="59" s="1"/>
  <c r="BC84" i="59" s="1"/>
  <c r="BO84" i="59" s="1"/>
  <c r="T59" i="59"/>
  <c r="AE59" i="59"/>
  <c r="AQ59" i="59" s="1"/>
  <c r="BC59" i="59" s="1"/>
  <c r="BO59" i="59" s="1"/>
  <c r="AA68" i="59"/>
  <c r="AL68" i="59"/>
  <c r="AX68" i="59" s="1"/>
  <c r="BJ68" i="59" s="1"/>
  <c r="T56" i="59"/>
  <c r="AE56" i="59"/>
  <c r="AQ56" i="59" s="1"/>
  <c r="BC56" i="59" s="1"/>
  <c r="BO56" i="59" s="1"/>
  <c r="T64" i="59"/>
  <c r="AE64" i="59"/>
  <c r="AQ64" i="59" s="1"/>
  <c r="BC64" i="59" s="1"/>
  <c r="BO64" i="59" s="1"/>
  <c r="T62" i="59"/>
  <c r="AE62" i="59"/>
  <c r="AQ62" i="59" s="1"/>
  <c r="BC62" i="59" s="1"/>
  <c r="BO62" i="59" s="1"/>
  <c r="T54" i="59"/>
  <c r="AE54" i="59"/>
  <c r="AQ54" i="59" s="1"/>
  <c r="BC54" i="59" s="1"/>
  <c r="BO54" i="59" s="1"/>
  <c r="R88" i="59"/>
  <c r="K65" i="35" s="1"/>
  <c r="S6" i="59"/>
  <c r="AD6" i="59"/>
  <c r="AP6" i="59" s="1"/>
  <c r="BB6" i="59" s="1"/>
  <c r="BN6" i="59" s="1"/>
  <c r="T82" i="59"/>
  <c r="AE82" i="59"/>
  <c r="AQ82" i="59" s="1"/>
  <c r="BC82" i="59" s="1"/>
  <c r="BO82" i="59" s="1"/>
  <c r="T69" i="59"/>
  <c r="AE69" i="59"/>
  <c r="AQ69" i="59" s="1"/>
  <c r="BC69" i="59" s="1"/>
  <c r="BO69" i="59" s="1"/>
  <c r="T71" i="59"/>
  <c r="AE71" i="59"/>
  <c r="AQ71" i="59" s="1"/>
  <c r="BC71" i="59" s="1"/>
  <c r="BO71" i="59" s="1"/>
  <c r="T83" i="59"/>
  <c r="AE83" i="59"/>
  <c r="AQ83" i="59" s="1"/>
  <c r="BC83" i="59" s="1"/>
  <c r="BO83" i="59" s="1"/>
  <c r="T51" i="59"/>
  <c r="AE51" i="59"/>
  <c r="AQ51" i="59" s="1"/>
  <c r="BC51" i="59" s="1"/>
  <c r="BO51" i="59" s="1"/>
  <c r="T63" i="59"/>
  <c r="AE63" i="59"/>
  <c r="AQ63" i="59" s="1"/>
  <c r="BC63" i="59" s="1"/>
  <c r="BO63" i="59" s="1"/>
  <c r="T67" i="59"/>
  <c r="AE67" i="59"/>
  <c r="AQ67" i="59" s="1"/>
  <c r="BC67" i="59" s="1"/>
  <c r="BO67" i="59" s="1"/>
  <c r="T55" i="59"/>
  <c r="AE55" i="59"/>
  <c r="AQ55" i="59" s="1"/>
  <c r="BC55" i="59" s="1"/>
  <c r="BO55" i="59" s="1"/>
  <c r="T57" i="59"/>
  <c r="AE57" i="59"/>
  <c r="AQ57" i="59" s="1"/>
  <c r="BC57" i="59" s="1"/>
  <c r="BO57" i="59" s="1"/>
  <c r="T73" i="59"/>
  <c r="AE73" i="59"/>
  <c r="AQ73" i="59" s="1"/>
  <c r="BC73" i="59" s="1"/>
  <c r="BO73" i="59" s="1"/>
  <c r="T79" i="59"/>
  <c r="AE79" i="59"/>
  <c r="AQ79" i="59" s="1"/>
  <c r="BC79" i="59" s="1"/>
  <c r="BO79" i="59" s="1"/>
  <c r="T53" i="59"/>
  <c r="AE53" i="59"/>
  <c r="AQ53" i="59" s="1"/>
  <c r="BC53" i="59" s="1"/>
  <c r="BO53" i="59" s="1"/>
  <c r="T80" i="59"/>
  <c r="AE80" i="59"/>
  <c r="AQ80" i="59" s="1"/>
  <c r="BC80" i="59" s="1"/>
  <c r="BO80" i="59" s="1"/>
  <c r="Z74" i="59"/>
  <c r="AK74" i="59"/>
  <c r="AW74" i="59" s="1"/>
  <c r="BI74" i="59" s="1"/>
  <c r="E75" i="34"/>
  <c r="E13" i="35"/>
  <c r="F58" i="34"/>
  <c r="F70" i="34" s="1"/>
  <c r="G47" i="35"/>
  <c r="G96" i="30"/>
  <c r="G120" i="30" s="1"/>
  <c r="G21" i="34"/>
  <c r="G101" i="34"/>
  <c r="H33" i="35" s="1"/>
  <c r="G57" i="34"/>
  <c r="G60" i="34"/>
  <c r="G76" i="34" s="1"/>
  <c r="G107" i="34"/>
  <c r="H30" i="35" s="1"/>
  <c r="G53" i="34"/>
  <c r="H50" i="34" s="1"/>
  <c r="H101" i="34" s="1"/>
  <c r="I33" i="35" s="1"/>
  <c r="H88" i="30"/>
  <c r="H95" i="30" s="1"/>
  <c r="H90" i="30"/>
  <c r="BE37" i="35"/>
  <c r="M55" i="34"/>
  <c r="W46" i="34"/>
  <c r="I67" i="51"/>
  <c r="G8" i="35"/>
  <c r="G45" i="34"/>
  <c r="G48" i="34" s="1"/>
  <c r="D103" i="34"/>
  <c r="P14" i="34"/>
  <c r="AN171" i="30"/>
  <c r="AN179" i="30" s="1"/>
  <c r="AO7" i="30"/>
  <c r="H79" i="56"/>
  <c r="AD175" i="30"/>
  <c r="AE55" i="30"/>
  <c r="AL14" i="34"/>
  <c r="AZ177" i="30"/>
  <c r="BA79" i="30"/>
  <c r="AO173" i="30"/>
  <c r="AP31" i="30"/>
  <c r="AO172" i="30"/>
  <c r="AP19" i="30"/>
  <c r="AC171" i="30"/>
  <c r="AC179" i="30" s="1"/>
  <c r="AD7" i="30"/>
  <c r="AZ175" i="30"/>
  <c r="BA55" i="30"/>
  <c r="AP79" i="30"/>
  <c r="AO177" i="30"/>
  <c r="BA67" i="30"/>
  <c r="AZ176" i="30"/>
  <c r="AZ173" i="30"/>
  <c r="BA31" i="30"/>
  <c r="S177" i="30"/>
  <c r="T79" i="30"/>
  <c r="S175" i="30"/>
  <c r="T55" i="30"/>
  <c r="S174" i="30"/>
  <c r="T43" i="30"/>
  <c r="AP55" i="30"/>
  <c r="AO175" i="30"/>
  <c r="AD173" i="30"/>
  <c r="AE31" i="30"/>
  <c r="AE43" i="30"/>
  <c r="AD174" i="30"/>
  <c r="BA43" i="30"/>
  <c r="AZ174" i="30"/>
  <c r="S173" i="30"/>
  <c r="T31" i="30"/>
  <c r="AD177" i="30"/>
  <c r="AE79" i="30"/>
  <c r="AZ172" i="30"/>
  <c r="BA19" i="30"/>
  <c r="T19" i="30"/>
  <c r="S172" i="30"/>
  <c r="AO174" i="30"/>
  <c r="AP43" i="30"/>
  <c r="R171" i="30"/>
  <c r="R179" i="30" s="1"/>
  <c r="S7" i="30"/>
  <c r="AY171" i="30"/>
  <c r="AY179" i="30" s="1"/>
  <c r="AZ7" i="30"/>
  <c r="AE67" i="30"/>
  <c r="AD176" i="30"/>
  <c r="AA14" i="34"/>
  <c r="AO176" i="30"/>
  <c r="AP67" i="30"/>
  <c r="S176" i="30"/>
  <c r="T67" i="30"/>
  <c r="AE19" i="30"/>
  <c r="AD172" i="30"/>
  <c r="G7" i="35"/>
  <c r="G38" i="34"/>
  <c r="G39" i="34" s="1"/>
  <c r="K113" i="34"/>
  <c r="K116" i="34" s="1"/>
  <c r="K15" i="35"/>
  <c r="L69" i="35"/>
  <c r="AJ61" i="35"/>
  <c r="X37" i="35"/>
  <c r="BF61" i="35"/>
  <c r="BF37" i="35" s="1"/>
  <c r="AT37" i="35"/>
  <c r="AU61" i="35"/>
  <c r="AI37" i="35"/>
  <c r="AF69" i="35"/>
  <c r="N61" i="35"/>
  <c r="I60" i="51" s="1"/>
  <c r="Y61" i="35"/>
  <c r="I181" i="30"/>
  <c r="I192" i="30"/>
  <c r="I126" i="30"/>
  <c r="I39" i="30"/>
  <c r="I63" i="30" s="1"/>
  <c r="I148" i="30"/>
  <c r="I214" i="30"/>
  <c r="I137" i="30"/>
  <c r="I170" i="30"/>
  <c r="I15" i="30"/>
  <c r="I75" i="30"/>
  <c r="I159" i="30"/>
  <c r="H112" i="30"/>
  <c r="H27" i="30"/>
  <c r="H51" i="30" s="1"/>
  <c r="H203" i="30"/>
  <c r="J2" i="34"/>
  <c r="J1" i="28" s="1"/>
  <c r="J13" i="28" s="1"/>
  <c r="K27" i="35"/>
  <c r="L1" i="35"/>
  <c r="K57" i="35"/>
  <c r="I105" i="34"/>
  <c r="J3" i="30"/>
  <c r="I112" i="34"/>
  <c r="I74" i="34"/>
  <c r="I97" i="34"/>
  <c r="I90" i="34"/>
  <c r="Q5" i="59" s="1"/>
  <c r="I83" i="34"/>
  <c r="J87" i="30" s="1"/>
  <c r="I30" i="34"/>
  <c r="I68" i="34"/>
  <c r="I44" i="34"/>
  <c r="I62" i="34"/>
  <c r="I37" i="34"/>
  <c r="I9" i="34"/>
  <c r="V69" i="35"/>
  <c r="AS69" i="35"/>
  <c r="BE69" i="35"/>
  <c r="F17" i="35"/>
  <c r="E106" i="34"/>
  <c r="E109" i="34" s="1"/>
  <c r="E19" i="35"/>
  <c r="E71" i="34"/>
  <c r="L4" i="35"/>
  <c r="U53" i="59" l="1"/>
  <c r="AF53" i="59"/>
  <c r="AR53" i="59" s="1"/>
  <c r="BD53" i="59" s="1"/>
  <c r="BP53" i="59" s="1"/>
  <c r="U55" i="59"/>
  <c r="AF55" i="59"/>
  <c r="AR55" i="59" s="1"/>
  <c r="BD55" i="59" s="1"/>
  <c r="BP55" i="59" s="1"/>
  <c r="U83" i="59"/>
  <c r="AF83" i="59"/>
  <c r="AR83" i="59" s="1"/>
  <c r="BD83" i="59" s="1"/>
  <c r="BP83" i="59" s="1"/>
  <c r="S88" i="59"/>
  <c r="L65" i="35" s="1"/>
  <c r="T6" i="59"/>
  <c r="AE6" i="59"/>
  <c r="AQ6" i="59" s="1"/>
  <c r="BC6" i="59" s="1"/>
  <c r="BO6" i="59" s="1"/>
  <c r="U56" i="59"/>
  <c r="AF56" i="59"/>
  <c r="AR56" i="59" s="1"/>
  <c r="BD56" i="59" s="1"/>
  <c r="BP56" i="59" s="1"/>
  <c r="U86" i="59"/>
  <c r="AF86" i="59"/>
  <c r="AR86" i="59" s="1"/>
  <c r="BD86" i="59" s="1"/>
  <c r="BP86" i="59" s="1"/>
  <c r="U72" i="59"/>
  <c r="AF72" i="59"/>
  <c r="AR72" i="59" s="1"/>
  <c r="BD72" i="59" s="1"/>
  <c r="BP72" i="59" s="1"/>
  <c r="U65" i="59"/>
  <c r="AF65" i="59"/>
  <c r="AR65" i="59" s="1"/>
  <c r="BD65" i="59" s="1"/>
  <c r="BP65" i="59" s="1"/>
  <c r="U79" i="59"/>
  <c r="AF79" i="59"/>
  <c r="AR79" i="59" s="1"/>
  <c r="BD79" i="59" s="1"/>
  <c r="BP79" i="59" s="1"/>
  <c r="U67" i="59"/>
  <c r="AF67" i="59"/>
  <c r="AR67" i="59" s="1"/>
  <c r="BD67" i="59" s="1"/>
  <c r="BP67" i="59" s="1"/>
  <c r="U71" i="59"/>
  <c r="AF71" i="59"/>
  <c r="AR71" i="59" s="1"/>
  <c r="BD71" i="59" s="1"/>
  <c r="BP71" i="59" s="1"/>
  <c r="U54" i="59"/>
  <c r="AF54" i="59"/>
  <c r="AR54" i="59" s="1"/>
  <c r="BD54" i="59" s="1"/>
  <c r="BP54" i="59" s="1"/>
  <c r="AB68" i="59"/>
  <c r="AN68" i="59" s="1"/>
  <c r="AZ68" i="59" s="1"/>
  <c r="BL68" i="59" s="1"/>
  <c r="AM68" i="59"/>
  <c r="AY68" i="59" s="1"/>
  <c r="BK68" i="59" s="1"/>
  <c r="U58" i="59"/>
  <c r="AF58" i="59"/>
  <c r="AR58" i="59" s="1"/>
  <c r="BD58" i="59" s="1"/>
  <c r="BP58" i="59" s="1"/>
  <c r="U61" i="59"/>
  <c r="AF61" i="59"/>
  <c r="AR61" i="59" s="1"/>
  <c r="BD61" i="59" s="1"/>
  <c r="BP61" i="59" s="1"/>
  <c r="U81" i="59"/>
  <c r="AF81" i="59"/>
  <c r="AR81" i="59" s="1"/>
  <c r="BD81" i="59" s="1"/>
  <c r="BP81" i="59" s="1"/>
  <c r="AA74" i="59"/>
  <c r="AM74" i="59" s="1"/>
  <c r="AY74" i="59" s="1"/>
  <c r="BK74" i="59" s="1"/>
  <c r="AL74" i="59"/>
  <c r="AX74" i="59" s="1"/>
  <c r="BJ74" i="59" s="1"/>
  <c r="U69" i="59"/>
  <c r="AF69" i="59"/>
  <c r="AR69" i="59" s="1"/>
  <c r="BD69" i="59" s="1"/>
  <c r="BP69" i="59" s="1"/>
  <c r="U62" i="59"/>
  <c r="AF62" i="59"/>
  <c r="AR62" i="59" s="1"/>
  <c r="BD62" i="59" s="1"/>
  <c r="BP62" i="59" s="1"/>
  <c r="U59" i="59"/>
  <c r="AF59" i="59"/>
  <c r="AR59" i="59" s="1"/>
  <c r="BD59" i="59" s="1"/>
  <c r="BP59" i="59" s="1"/>
  <c r="U76" i="59"/>
  <c r="AF76" i="59"/>
  <c r="AR76" i="59" s="1"/>
  <c r="BD76" i="59" s="1"/>
  <c r="BP76" i="59" s="1"/>
  <c r="U75" i="59"/>
  <c r="AF75" i="59"/>
  <c r="AR75" i="59" s="1"/>
  <c r="BD75" i="59" s="1"/>
  <c r="BP75" i="59" s="1"/>
  <c r="U77" i="59"/>
  <c r="AF77" i="59"/>
  <c r="AR77" i="59" s="1"/>
  <c r="BD77" i="59" s="1"/>
  <c r="BP77" i="59" s="1"/>
  <c r="U63" i="59"/>
  <c r="AF63" i="59"/>
  <c r="AR63" i="59" s="1"/>
  <c r="BD63" i="59" s="1"/>
  <c r="BP63" i="59" s="1"/>
  <c r="U80" i="59"/>
  <c r="AF80" i="59"/>
  <c r="AR80" i="59" s="1"/>
  <c r="BD80" i="59" s="1"/>
  <c r="BP80" i="59" s="1"/>
  <c r="U57" i="59"/>
  <c r="AF57" i="59"/>
  <c r="AR57" i="59" s="1"/>
  <c r="BD57" i="59" s="1"/>
  <c r="BP57" i="59" s="1"/>
  <c r="U51" i="59"/>
  <c r="AF51" i="59"/>
  <c r="AR51" i="59" s="1"/>
  <c r="BD51" i="59" s="1"/>
  <c r="BP51" i="59" s="1"/>
  <c r="U82" i="59"/>
  <c r="AF82" i="59"/>
  <c r="AR82" i="59" s="1"/>
  <c r="BD82" i="59" s="1"/>
  <c r="BP82" i="59" s="1"/>
  <c r="U73" i="59"/>
  <c r="AF73" i="59"/>
  <c r="AR73" i="59" s="1"/>
  <c r="BD73" i="59" s="1"/>
  <c r="BP73" i="59" s="1"/>
  <c r="U64" i="59"/>
  <c r="AF64" i="59"/>
  <c r="AR64" i="59" s="1"/>
  <c r="BD64" i="59" s="1"/>
  <c r="BP64" i="59" s="1"/>
  <c r="U84" i="59"/>
  <c r="AF84" i="59"/>
  <c r="AR84" i="59" s="1"/>
  <c r="BD84" i="59" s="1"/>
  <c r="BP84" i="59" s="1"/>
  <c r="U66" i="59"/>
  <c r="AF66" i="59"/>
  <c r="AR66" i="59" s="1"/>
  <c r="BD66" i="59" s="1"/>
  <c r="BP66" i="59" s="1"/>
  <c r="U60" i="59"/>
  <c r="AF60" i="59"/>
  <c r="AR60" i="59" s="1"/>
  <c r="BD60" i="59" s="1"/>
  <c r="BP60" i="59" s="1"/>
  <c r="U78" i="59"/>
  <c r="AF78" i="59"/>
  <c r="AR78" i="59" s="1"/>
  <c r="BD78" i="59" s="1"/>
  <c r="BP78" i="59" s="1"/>
  <c r="E78" i="34"/>
  <c r="E77" i="34"/>
  <c r="G100" i="30"/>
  <c r="H98" i="30" s="1"/>
  <c r="G58" i="34"/>
  <c r="G70" i="34" s="1"/>
  <c r="H60" i="34"/>
  <c r="H76" i="34" s="1"/>
  <c r="H53" i="34"/>
  <c r="H58" i="34" s="1"/>
  <c r="I90" i="30"/>
  <c r="H107" i="34"/>
  <c r="I30" i="35" s="1"/>
  <c r="H89" i="30"/>
  <c r="H93" i="30" s="1"/>
  <c r="H21" i="34"/>
  <c r="H57" i="34"/>
  <c r="N37" i="35"/>
  <c r="I37" i="51" s="1"/>
  <c r="N55" i="34"/>
  <c r="J67" i="51"/>
  <c r="X46" i="34"/>
  <c r="H8" i="35"/>
  <c r="H45" i="34"/>
  <c r="H48" i="34" s="1"/>
  <c r="U55" i="30"/>
  <c r="T175" i="30"/>
  <c r="BB31" i="30"/>
  <c r="BA173" i="30"/>
  <c r="AD171" i="30"/>
  <c r="AD179" i="30" s="1"/>
  <c r="AE7" i="30"/>
  <c r="AP173" i="30"/>
  <c r="AQ31" i="30"/>
  <c r="AP176" i="30"/>
  <c r="AQ67" i="30"/>
  <c r="T7" i="30"/>
  <c r="S171" i="30"/>
  <c r="S179" i="30" s="1"/>
  <c r="AE177" i="30"/>
  <c r="AF79" i="30"/>
  <c r="AE173" i="30"/>
  <c r="AF31" i="30"/>
  <c r="T174" i="30"/>
  <c r="U43" i="30"/>
  <c r="U79" i="30"/>
  <c r="T177" i="30"/>
  <c r="BB55" i="30"/>
  <c r="BA175" i="30"/>
  <c r="AQ19" i="30"/>
  <c r="AP172" i="30"/>
  <c r="BA177" i="30"/>
  <c r="BB79" i="30"/>
  <c r="AF55" i="30"/>
  <c r="AE175" i="30"/>
  <c r="AP7" i="30"/>
  <c r="AO171" i="30"/>
  <c r="AO179" i="30" s="1"/>
  <c r="AF19" i="30"/>
  <c r="AE172" i="30"/>
  <c r="AE176" i="30"/>
  <c r="AF67" i="30"/>
  <c r="Q14" i="34"/>
  <c r="U19" i="30"/>
  <c r="T172" i="30"/>
  <c r="BB43" i="30"/>
  <c r="BA174" i="30"/>
  <c r="BA176" i="30"/>
  <c r="BB67" i="30"/>
  <c r="AM14" i="34"/>
  <c r="T176" i="30"/>
  <c r="U67" i="30"/>
  <c r="BA7" i="30"/>
  <c r="AZ171" i="30"/>
  <c r="AZ179" i="30" s="1"/>
  <c r="AQ43" i="30"/>
  <c r="AP174" i="30"/>
  <c r="BA172" i="30"/>
  <c r="BB19" i="30"/>
  <c r="T173" i="30"/>
  <c r="U31" i="30"/>
  <c r="AX14" i="34"/>
  <c r="AF43" i="30"/>
  <c r="AE174" i="30"/>
  <c r="AQ55" i="30"/>
  <c r="AP175" i="30"/>
  <c r="AP177" i="30"/>
  <c r="AQ79" i="30"/>
  <c r="AB14" i="34"/>
  <c r="I79" i="56"/>
  <c r="N69" i="35"/>
  <c r="M69" i="35"/>
  <c r="L113" i="34"/>
  <c r="L116" i="34" s="1"/>
  <c r="L15" i="35"/>
  <c r="AK61" i="35"/>
  <c r="Y37" i="35"/>
  <c r="BG61" i="35"/>
  <c r="BG37" i="35" s="1"/>
  <c r="AU37" i="35"/>
  <c r="AV61" i="35"/>
  <c r="AJ37" i="35"/>
  <c r="AG69" i="35"/>
  <c r="Z61" i="35"/>
  <c r="J60" i="51" s="1"/>
  <c r="K2" i="34"/>
  <c r="K1" i="28" s="1"/>
  <c r="K13" i="28" s="1"/>
  <c r="L57" i="35"/>
  <c r="M1" i="35"/>
  <c r="L27" i="35"/>
  <c r="I112" i="30"/>
  <c r="I203" i="30"/>
  <c r="I27" i="30"/>
  <c r="I51" i="30" s="1"/>
  <c r="J75" i="30"/>
  <c r="J39" i="30"/>
  <c r="J63" i="30" s="1"/>
  <c r="J214" i="30"/>
  <c r="J148" i="30"/>
  <c r="J15" i="30"/>
  <c r="J159" i="30"/>
  <c r="J137" i="30"/>
  <c r="J192" i="30"/>
  <c r="J170" i="30"/>
  <c r="J126" i="30"/>
  <c r="J181" i="30"/>
  <c r="K3" i="30"/>
  <c r="J112" i="34"/>
  <c r="J105" i="34"/>
  <c r="J97" i="34"/>
  <c r="J90" i="34"/>
  <c r="R5" i="59" s="1"/>
  <c r="J68" i="34"/>
  <c r="J62" i="34"/>
  <c r="J83" i="34"/>
  <c r="K87" i="30" s="1"/>
  <c r="J44" i="34"/>
  <c r="J74" i="34"/>
  <c r="J37" i="34"/>
  <c r="J9" i="34"/>
  <c r="J30" i="34"/>
  <c r="BF69" i="35"/>
  <c r="G101" i="30"/>
  <c r="H94" i="30" s="1"/>
  <c r="H96" i="30" s="1"/>
  <c r="L95" i="30"/>
  <c r="AT69" i="35"/>
  <c r="K95" i="30"/>
  <c r="G122" i="30"/>
  <c r="G145" i="30"/>
  <c r="G146" i="30" s="1"/>
  <c r="F12" i="34" s="1"/>
  <c r="G41" i="35" s="1"/>
  <c r="W69" i="35"/>
  <c r="F95" i="34"/>
  <c r="M4" i="35"/>
  <c r="E73" i="34"/>
  <c r="H99" i="30" l="1"/>
  <c r="G106" i="30"/>
  <c r="AG66" i="59"/>
  <c r="AS66" i="59" s="1"/>
  <c r="BE66" i="59" s="1"/>
  <c r="BQ66" i="59" s="1"/>
  <c r="H66" i="59"/>
  <c r="AG82" i="59"/>
  <c r="AS82" i="59" s="1"/>
  <c r="BE82" i="59" s="1"/>
  <c r="BQ82" i="59" s="1"/>
  <c r="H82" i="59"/>
  <c r="AG63" i="59"/>
  <c r="AS63" i="59" s="1"/>
  <c r="BE63" i="59" s="1"/>
  <c r="BQ63" i="59" s="1"/>
  <c r="H63" i="59"/>
  <c r="AG59" i="59"/>
  <c r="AS59" i="59" s="1"/>
  <c r="BE59" i="59" s="1"/>
  <c r="BQ59" i="59" s="1"/>
  <c r="H59" i="59"/>
  <c r="AG81" i="59"/>
  <c r="AS81" i="59" s="1"/>
  <c r="BE81" i="59" s="1"/>
  <c r="BQ81" i="59" s="1"/>
  <c r="H81" i="59"/>
  <c r="AG54" i="59"/>
  <c r="AS54" i="59" s="1"/>
  <c r="BE54" i="59" s="1"/>
  <c r="BQ54" i="59" s="1"/>
  <c r="H54" i="59"/>
  <c r="AG65" i="59"/>
  <c r="AS65" i="59" s="1"/>
  <c r="BE65" i="59" s="1"/>
  <c r="BQ65" i="59" s="1"/>
  <c r="H65" i="59"/>
  <c r="T88" i="59"/>
  <c r="M65" i="35" s="1"/>
  <c r="U6" i="59"/>
  <c r="AF6" i="59"/>
  <c r="AR6" i="59" s="1"/>
  <c r="BD6" i="59" s="1"/>
  <c r="BP6" i="59" s="1"/>
  <c r="AG84" i="59"/>
  <c r="AS84" i="59" s="1"/>
  <c r="BE84" i="59" s="1"/>
  <c r="BQ84" i="59" s="1"/>
  <c r="H84" i="59"/>
  <c r="AG51" i="59"/>
  <c r="AS51" i="59" s="1"/>
  <c r="BE51" i="59" s="1"/>
  <c r="BQ51" i="59" s="1"/>
  <c r="H51" i="59"/>
  <c r="AG77" i="59"/>
  <c r="AS77" i="59" s="1"/>
  <c r="BE77" i="59" s="1"/>
  <c r="BQ77" i="59" s="1"/>
  <c r="H77" i="59"/>
  <c r="AG62" i="59"/>
  <c r="AS62" i="59" s="1"/>
  <c r="BE62" i="59" s="1"/>
  <c r="BQ62" i="59" s="1"/>
  <c r="H62" i="59"/>
  <c r="AG61" i="59"/>
  <c r="AS61" i="59" s="1"/>
  <c r="BE61" i="59" s="1"/>
  <c r="BQ61" i="59" s="1"/>
  <c r="H61" i="59"/>
  <c r="AG71" i="59"/>
  <c r="AS71" i="59" s="1"/>
  <c r="BE71" i="59" s="1"/>
  <c r="BQ71" i="59" s="1"/>
  <c r="H71" i="59"/>
  <c r="AG72" i="59"/>
  <c r="AS72" i="59" s="1"/>
  <c r="BE72" i="59" s="1"/>
  <c r="BQ72" i="59" s="1"/>
  <c r="H72" i="59"/>
  <c r="AG83" i="59"/>
  <c r="AS83" i="59" s="1"/>
  <c r="BE83" i="59" s="1"/>
  <c r="BQ83" i="59" s="1"/>
  <c r="H83" i="59"/>
  <c r="AG78" i="59"/>
  <c r="AS78" i="59" s="1"/>
  <c r="BE78" i="59" s="1"/>
  <c r="BQ78" i="59" s="1"/>
  <c r="H78" i="59"/>
  <c r="AG64" i="59"/>
  <c r="AS64" i="59" s="1"/>
  <c r="BE64" i="59" s="1"/>
  <c r="BQ64" i="59" s="1"/>
  <c r="H64" i="59"/>
  <c r="AG57" i="59"/>
  <c r="AS57" i="59" s="1"/>
  <c r="BE57" i="59" s="1"/>
  <c r="BQ57" i="59" s="1"/>
  <c r="H57" i="59"/>
  <c r="AG75" i="59"/>
  <c r="AS75" i="59" s="1"/>
  <c r="BE75" i="59" s="1"/>
  <c r="BQ75" i="59" s="1"/>
  <c r="H75" i="59"/>
  <c r="AG69" i="59"/>
  <c r="AS69" i="59" s="1"/>
  <c r="BE69" i="59" s="1"/>
  <c r="BQ69" i="59" s="1"/>
  <c r="H69" i="59"/>
  <c r="AG58" i="59"/>
  <c r="AS58" i="59" s="1"/>
  <c r="BE58" i="59" s="1"/>
  <c r="BQ58" i="59" s="1"/>
  <c r="H58" i="59"/>
  <c r="AG67" i="59"/>
  <c r="AS67" i="59" s="1"/>
  <c r="BE67" i="59" s="1"/>
  <c r="BQ67" i="59" s="1"/>
  <c r="H67" i="59"/>
  <c r="AG86" i="59"/>
  <c r="AS86" i="59" s="1"/>
  <c r="BE86" i="59" s="1"/>
  <c r="BQ86" i="59" s="1"/>
  <c r="H86" i="59"/>
  <c r="AG55" i="59"/>
  <c r="AS55" i="59" s="1"/>
  <c r="BE55" i="59" s="1"/>
  <c r="BQ55" i="59" s="1"/>
  <c r="H55" i="59"/>
  <c r="AG60" i="59"/>
  <c r="AS60" i="59" s="1"/>
  <c r="BE60" i="59" s="1"/>
  <c r="BQ60" i="59" s="1"/>
  <c r="H60" i="59"/>
  <c r="AG73" i="59"/>
  <c r="AS73" i="59" s="1"/>
  <c r="BE73" i="59" s="1"/>
  <c r="BQ73" i="59" s="1"/>
  <c r="H73" i="59"/>
  <c r="AG80" i="59"/>
  <c r="AS80" i="59" s="1"/>
  <c r="BE80" i="59" s="1"/>
  <c r="BQ80" i="59" s="1"/>
  <c r="H80" i="59"/>
  <c r="AG76" i="59"/>
  <c r="AS76" i="59" s="1"/>
  <c r="BE76" i="59" s="1"/>
  <c r="BQ76" i="59" s="1"/>
  <c r="H76" i="59"/>
  <c r="AG79" i="59"/>
  <c r="AS79" i="59" s="1"/>
  <c r="BE79" i="59" s="1"/>
  <c r="BQ79" i="59" s="1"/>
  <c r="H79" i="59"/>
  <c r="AG56" i="59"/>
  <c r="AS56" i="59" s="1"/>
  <c r="BE56" i="59" s="1"/>
  <c r="BQ56" i="59" s="1"/>
  <c r="H56" i="59"/>
  <c r="AG53" i="59"/>
  <c r="AS53" i="59" s="1"/>
  <c r="BE53" i="59" s="1"/>
  <c r="BQ53" i="59" s="1"/>
  <c r="H53" i="59"/>
  <c r="E79" i="34"/>
  <c r="I68" i="51"/>
  <c r="G50" i="35"/>
  <c r="I50" i="34"/>
  <c r="I101" i="34" s="1"/>
  <c r="J33" i="35" s="1"/>
  <c r="H70" i="34"/>
  <c r="I105" i="30"/>
  <c r="I66" i="35" s="1"/>
  <c r="I47" i="35" s="1"/>
  <c r="I89" i="30"/>
  <c r="J105" i="30" s="1"/>
  <c r="J66" i="35" s="1"/>
  <c r="H91" i="30"/>
  <c r="O55" i="34"/>
  <c r="U55" i="34"/>
  <c r="Z37" i="35"/>
  <c r="J37" i="51" s="1"/>
  <c r="H67" i="35"/>
  <c r="K67" i="51"/>
  <c r="Y46" i="34"/>
  <c r="Z46" i="34" s="1"/>
  <c r="AA46" i="34" s="1"/>
  <c r="AB46" i="34" s="1"/>
  <c r="AC46" i="34" s="1"/>
  <c r="AD46" i="34" s="1"/>
  <c r="AE46" i="34" s="1"/>
  <c r="AF46" i="34" s="1"/>
  <c r="AG46" i="34" s="1"/>
  <c r="AH46" i="34" s="1"/>
  <c r="AI46" i="34" s="1"/>
  <c r="AJ46" i="34" s="1"/>
  <c r="AK46" i="34" s="1"/>
  <c r="AL46" i="34" s="1"/>
  <c r="AM46" i="34" s="1"/>
  <c r="AN46" i="34" s="1"/>
  <c r="AO46" i="34" s="1"/>
  <c r="AP46" i="34" s="1"/>
  <c r="AQ46" i="34" s="1"/>
  <c r="AR46" i="34" s="1"/>
  <c r="AS46" i="34" s="1"/>
  <c r="AT46" i="34" s="1"/>
  <c r="AU46" i="34" s="1"/>
  <c r="AV46" i="34" s="1"/>
  <c r="AW46" i="34" s="1"/>
  <c r="AX46" i="34" s="1"/>
  <c r="AY46" i="34" s="1"/>
  <c r="AZ46" i="34" s="1"/>
  <c r="BA46" i="34" s="1"/>
  <c r="BB46" i="34" s="1"/>
  <c r="BC46" i="34" s="1"/>
  <c r="BD46" i="34" s="1"/>
  <c r="BE46" i="34" s="1"/>
  <c r="BF46" i="34" s="1"/>
  <c r="BG46" i="34" s="1"/>
  <c r="BH46" i="34" s="1"/>
  <c r="BI46" i="34" s="1"/>
  <c r="I45" i="34"/>
  <c r="I48" i="34" s="1"/>
  <c r="I8" i="35"/>
  <c r="BC19" i="30"/>
  <c r="BB172" i="30"/>
  <c r="AF173" i="30"/>
  <c r="AG31" i="30"/>
  <c r="AR55" i="30"/>
  <c r="AQ175" i="30"/>
  <c r="BB7" i="30"/>
  <c r="BA171" i="30"/>
  <c r="BA179" i="30" s="1"/>
  <c r="BB174" i="30"/>
  <c r="BC43" i="30"/>
  <c r="AF172" i="30"/>
  <c r="AG19" i="30"/>
  <c r="AF175" i="30"/>
  <c r="AG55" i="30"/>
  <c r="AQ172" i="30"/>
  <c r="AR19" i="30"/>
  <c r="V79" i="30"/>
  <c r="U177" i="30"/>
  <c r="U7" i="30"/>
  <c r="T171" i="30"/>
  <c r="T179" i="30" s="1"/>
  <c r="BB173" i="30"/>
  <c r="BC31" i="30"/>
  <c r="R14" i="34"/>
  <c r="AQ177" i="30"/>
  <c r="AR79" i="30"/>
  <c r="V31" i="30"/>
  <c r="U173" i="30"/>
  <c r="U176" i="30"/>
  <c r="V67" i="30"/>
  <c r="BC67" i="30"/>
  <c r="BB176" i="30"/>
  <c r="AF176" i="30"/>
  <c r="AG67" i="30"/>
  <c r="AN14" i="34"/>
  <c r="BC79" i="30"/>
  <c r="BB177" i="30"/>
  <c r="V43" i="30"/>
  <c r="U174" i="30"/>
  <c r="AF177" i="30"/>
  <c r="AG79" i="30"/>
  <c r="AQ176" i="30"/>
  <c r="AR67" i="30"/>
  <c r="AE171" i="30"/>
  <c r="AE179" i="30" s="1"/>
  <c r="AF7" i="30"/>
  <c r="AY14" i="34"/>
  <c r="AQ173" i="30"/>
  <c r="AR31" i="30"/>
  <c r="J79" i="56"/>
  <c r="AF174" i="30"/>
  <c r="AG43" i="30"/>
  <c r="AQ174" i="30"/>
  <c r="AR43" i="30"/>
  <c r="U172" i="30"/>
  <c r="V19" i="30"/>
  <c r="AP171" i="30"/>
  <c r="AP179" i="30" s="1"/>
  <c r="AQ7" i="30"/>
  <c r="BB175" i="30"/>
  <c r="BC55" i="30"/>
  <c r="AC14" i="34"/>
  <c r="U175" i="30"/>
  <c r="V55" i="30"/>
  <c r="G42" i="34"/>
  <c r="M15" i="35"/>
  <c r="M113" i="34"/>
  <c r="M116" i="34" s="1"/>
  <c r="BH61" i="35"/>
  <c r="BH37" i="35" s="1"/>
  <c r="AV37" i="35"/>
  <c r="AW61" i="35"/>
  <c r="AK37" i="35"/>
  <c r="AH69" i="35"/>
  <c r="AL61" i="35"/>
  <c r="K60" i="51" s="1"/>
  <c r="L2" i="34"/>
  <c r="L1" i="28" s="1"/>
  <c r="L13" i="28" s="1"/>
  <c r="M57" i="35"/>
  <c r="M27" i="35"/>
  <c r="N1" i="35"/>
  <c r="K75" i="30"/>
  <c r="K39" i="30"/>
  <c r="K63" i="30" s="1"/>
  <c r="K170" i="30"/>
  <c r="K137" i="30"/>
  <c r="K192" i="30"/>
  <c r="K126" i="30"/>
  <c r="K214" i="30"/>
  <c r="K181" i="30"/>
  <c r="K159" i="30"/>
  <c r="K15" i="30"/>
  <c r="K148" i="30"/>
  <c r="K112" i="34"/>
  <c r="K105" i="34"/>
  <c r="L3" i="30"/>
  <c r="K83" i="34"/>
  <c r="L87" i="30" s="1"/>
  <c r="K74" i="34"/>
  <c r="K97" i="34"/>
  <c r="K68" i="34"/>
  <c r="K37" i="34"/>
  <c r="K62" i="34"/>
  <c r="K9" i="34"/>
  <c r="K30" i="34"/>
  <c r="K90" i="34"/>
  <c r="S5" i="59" s="1"/>
  <c r="K44" i="34"/>
  <c r="J27" i="30"/>
  <c r="J51" i="30" s="1"/>
  <c r="J203" i="30"/>
  <c r="J112" i="30"/>
  <c r="H120" i="30"/>
  <c r="H145" i="30" s="1"/>
  <c r="H146" i="30" s="1"/>
  <c r="G12" i="34" s="1"/>
  <c r="H41" i="35" s="1"/>
  <c r="H50" i="35" s="1"/>
  <c r="H115" i="30"/>
  <c r="H167" i="30" s="1"/>
  <c r="AU69" i="35"/>
  <c r="H114" i="30"/>
  <c r="H222" i="30" s="1"/>
  <c r="G109" i="30"/>
  <c r="X69" i="35"/>
  <c r="G134" i="30"/>
  <c r="H113" i="30"/>
  <c r="G123" i="30"/>
  <c r="H100" i="30"/>
  <c r="BG69" i="35"/>
  <c r="G91" i="34"/>
  <c r="G17" i="35"/>
  <c r="F69" i="34"/>
  <c r="F72" i="34" s="1"/>
  <c r="F12" i="35"/>
  <c r="E110" i="34"/>
  <c r="N4" i="35"/>
  <c r="I4" i="51" s="1"/>
  <c r="U88" i="59" l="1"/>
  <c r="N65" i="35" s="1"/>
  <c r="I64" i="51" s="1"/>
  <c r="AG6" i="59"/>
  <c r="AS6" i="59" s="1"/>
  <c r="BE6" i="59" s="1"/>
  <c r="BQ6" i="59" s="1"/>
  <c r="H6" i="59"/>
  <c r="E80" i="34"/>
  <c r="I93" i="30"/>
  <c r="I21" i="34"/>
  <c r="I60" i="34"/>
  <c r="I76" i="34" s="1"/>
  <c r="J89" i="30"/>
  <c r="K89" i="30" s="1"/>
  <c r="J47" i="35"/>
  <c r="I91" i="30"/>
  <c r="I53" i="34"/>
  <c r="I58" i="34" s="1"/>
  <c r="I57" i="34"/>
  <c r="I107" i="34"/>
  <c r="J30" i="35" s="1"/>
  <c r="J90" i="30"/>
  <c r="P55" i="34"/>
  <c r="V55" i="34"/>
  <c r="AL37" i="35"/>
  <c r="K37" i="51" s="1"/>
  <c r="L67" i="51"/>
  <c r="J45" i="34"/>
  <c r="J48" i="34" s="1"/>
  <c r="J8" i="35"/>
  <c r="AR174" i="30"/>
  <c r="AS43" i="30"/>
  <c r="AR172" i="30"/>
  <c r="AS19" i="30"/>
  <c r="AO14" i="34"/>
  <c r="K79" i="56"/>
  <c r="W43" i="30"/>
  <c r="V174" i="30"/>
  <c r="BC176" i="30"/>
  <c r="BD67" i="30"/>
  <c r="W31" i="30"/>
  <c r="V173" i="30"/>
  <c r="U171" i="30"/>
  <c r="U179" i="30" s="1"/>
  <c r="V7" i="30"/>
  <c r="BB171" i="30"/>
  <c r="BB179" i="30" s="1"/>
  <c r="BC7" i="30"/>
  <c r="AQ171" i="30"/>
  <c r="AQ179" i="30" s="1"/>
  <c r="AR7" i="30"/>
  <c r="S14" i="34"/>
  <c r="AH19" i="30"/>
  <c r="AG172" i="30"/>
  <c r="AG173" i="30"/>
  <c r="AH31" i="30"/>
  <c r="V175" i="30"/>
  <c r="W55" i="30"/>
  <c r="BD55" i="30"/>
  <c r="BC175" i="30"/>
  <c r="V172" i="30"/>
  <c r="W19" i="30"/>
  <c r="AG174" i="30"/>
  <c r="AH43" i="30"/>
  <c r="AR173" i="30"/>
  <c r="AS31" i="30"/>
  <c r="AF171" i="30"/>
  <c r="AF179" i="30" s="1"/>
  <c r="AG7" i="30"/>
  <c r="AG177" i="30"/>
  <c r="AH79" i="30"/>
  <c r="AH67" i="30"/>
  <c r="AG176" i="30"/>
  <c r="V176" i="30"/>
  <c r="W67" i="30"/>
  <c r="AR177" i="30"/>
  <c r="AS79" i="30"/>
  <c r="BC173" i="30"/>
  <c r="BD31" i="30"/>
  <c r="AH55" i="30"/>
  <c r="AG175" i="30"/>
  <c r="BD43" i="30"/>
  <c r="BC174" i="30"/>
  <c r="AS67" i="30"/>
  <c r="AR176" i="30"/>
  <c r="AZ14" i="34"/>
  <c r="AD14" i="34"/>
  <c r="BC177" i="30"/>
  <c r="BD79" i="30"/>
  <c r="V177" i="30"/>
  <c r="W79" i="30"/>
  <c r="AR175" i="30"/>
  <c r="AS55" i="30"/>
  <c r="BC172" i="30"/>
  <c r="BD19" i="30"/>
  <c r="N52" i="35"/>
  <c r="I52" i="51" s="1"/>
  <c r="H7" i="35"/>
  <c r="H38" i="34"/>
  <c r="H39" i="34" s="1"/>
  <c r="N113" i="34"/>
  <c r="N116" i="34" s="1"/>
  <c r="N15" i="35"/>
  <c r="I15" i="51" s="1"/>
  <c r="BI61" i="35"/>
  <c r="BI37" i="35" s="1"/>
  <c r="AW37" i="35"/>
  <c r="AI69" i="35"/>
  <c r="H122" i="30"/>
  <c r="H123" i="30" s="1"/>
  <c r="AX61" i="35"/>
  <c r="L60" i="51" s="1"/>
  <c r="L105" i="34"/>
  <c r="M3" i="30"/>
  <c r="L97" i="34"/>
  <c r="L90" i="34"/>
  <c r="T5" i="59" s="1"/>
  <c r="L44" i="34"/>
  <c r="L37" i="34"/>
  <c r="L74" i="34"/>
  <c r="L62" i="34"/>
  <c r="L9" i="34"/>
  <c r="L112" i="34"/>
  <c r="L30" i="34"/>
  <c r="L68" i="34"/>
  <c r="L83" i="34"/>
  <c r="M87" i="30" s="1"/>
  <c r="M2" i="34"/>
  <c r="M1" i="28" s="1"/>
  <c r="M13" i="28" s="1"/>
  <c r="N27" i="35"/>
  <c r="O1" i="35"/>
  <c r="N57" i="35"/>
  <c r="L192" i="30"/>
  <c r="L159" i="30"/>
  <c r="L39" i="30"/>
  <c r="L63" i="30" s="1"/>
  <c r="L181" i="30"/>
  <c r="L126" i="30"/>
  <c r="L15" i="30"/>
  <c r="L137" i="30"/>
  <c r="L170" i="30"/>
  <c r="L148" i="30"/>
  <c r="L214" i="30"/>
  <c r="L75" i="30"/>
  <c r="K112" i="30"/>
  <c r="K203" i="30"/>
  <c r="K27" i="30"/>
  <c r="K51" i="30" s="1"/>
  <c r="G110" i="30"/>
  <c r="BH69" i="35"/>
  <c r="Z69" i="35"/>
  <c r="Y69" i="35"/>
  <c r="M95" i="30"/>
  <c r="AV69" i="35"/>
  <c r="I98" i="30"/>
  <c r="H106" i="30"/>
  <c r="I99" i="30"/>
  <c r="H101" i="30"/>
  <c r="I94" i="30" s="1"/>
  <c r="I96" i="30" s="1"/>
  <c r="N95" i="30"/>
  <c r="F106" i="34"/>
  <c r="F109" i="34" s="1"/>
  <c r="F19" i="35"/>
  <c r="E98" i="34"/>
  <c r="E99" i="34" s="1"/>
  <c r="E16" i="35"/>
  <c r="F71" i="34"/>
  <c r="O4" i="35"/>
  <c r="P4" i="35" s="1"/>
  <c r="Q4" i="35" s="1"/>
  <c r="R4" i="35" s="1"/>
  <c r="F75" i="34" l="1"/>
  <c r="F13" i="35"/>
  <c r="J68" i="51"/>
  <c r="K105" i="30"/>
  <c r="K66" i="35" s="1"/>
  <c r="K47" i="35" s="1"/>
  <c r="J50" i="34"/>
  <c r="J101" i="34" s="1"/>
  <c r="K33" i="35" s="1"/>
  <c r="J91" i="30"/>
  <c r="J93" i="30"/>
  <c r="I70" i="34"/>
  <c r="L105" i="30"/>
  <c r="L66" i="35" s="1"/>
  <c r="L47" i="35" s="1"/>
  <c r="K93" i="30"/>
  <c r="L89" i="30"/>
  <c r="Q55" i="34"/>
  <c r="W55" i="34"/>
  <c r="S4" i="35"/>
  <c r="T4" i="35" s="1"/>
  <c r="U4" i="35" s="1"/>
  <c r="AX37" i="35"/>
  <c r="L37" i="51" s="1"/>
  <c r="M67" i="51"/>
  <c r="K45" i="34"/>
  <c r="K48" i="34" s="1"/>
  <c r="K8" i="35"/>
  <c r="BE31" i="30"/>
  <c r="BD173" i="30"/>
  <c r="W176" i="30"/>
  <c r="X67" i="30"/>
  <c r="AT31" i="30"/>
  <c r="AS173" i="30"/>
  <c r="X55" i="30"/>
  <c r="W175" i="30"/>
  <c r="AS7" i="30"/>
  <c r="AR171" i="30"/>
  <c r="AR179" i="30" s="1"/>
  <c r="V171" i="30"/>
  <c r="V179" i="30" s="1"/>
  <c r="W7" i="30"/>
  <c r="AS172" i="30"/>
  <c r="AT19" i="30"/>
  <c r="BD174" i="30"/>
  <c r="BE43" i="30"/>
  <c r="AI19" i="30"/>
  <c r="AH172" i="30"/>
  <c r="AP14" i="34"/>
  <c r="T14" i="34"/>
  <c r="M79" i="56"/>
  <c r="L79" i="56"/>
  <c r="BE67" i="30"/>
  <c r="BD176" i="30"/>
  <c r="BE19" i="30"/>
  <c r="BD172" i="30"/>
  <c r="X79" i="30"/>
  <c r="W177" i="30"/>
  <c r="AT79" i="30"/>
  <c r="AS177" i="30"/>
  <c r="AH7" i="30"/>
  <c r="AG171" i="30"/>
  <c r="AG179" i="30" s="1"/>
  <c r="AI43" i="30"/>
  <c r="AH174" i="30"/>
  <c r="AH173" i="30"/>
  <c r="AI31" i="30"/>
  <c r="BD7" i="30"/>
  <c r="BC171" i="30"/>
  <c r="BC179" i="30" s="1"/>
  <c r="AT43" i="30"/>
  <c r="AS174" i="30"/>
  <c r="AT55" i="30"/>
  <c r="AS175" i="30"/>
  <c r="BE79" i="30"/>
  <c r="BD177" i="30"/>
  <c r="AI79" i="30"/>
  <c r="AH177" i="30"/>
  <c r="W172" i="30"/>
  <c r="X19" i="30"/>
  <c r="AS176" i="30"/>
  <c r="AT67" i="30"/>
  <c r="AH175" i="30"/>
  <c r="AI55" i="30"/>
  <c r="AI67" i="30"/>
  <c r="AH176" i="30"/>
  <c r="AE14" i="34"/>
  <c r="BD175" i="30"/>
  <c r="BE55" i="30"/>
  <c r="BA14" i="34"/>
  <c r="X31" i="30"/>
  <c r="W173" i="30"/>
  <c r="W174" i="30"/>
  <c r="X43" i="30"/>
  <c r="F49" i="35"/>
  <c r="H134" i="30"/>
  <c r="I113" i="30"/>
  <c r="I67" i="35"/>
  <c r="O113" i="34"/>
  <c r="O116" i="34" s="1"/>
  <c r="O15" i="35"/>
  <c r="AJ69" i="35"/>
  <c r="BJ61" i="35"/>
  <c r="M60" i="51" s="1"/>
  <c r="M137" i="30"/>
  <c r="M214" i="30"/>
  <c r="M75" i="30"/>
  <c r="M159" i="30"/>
  <c r="M39" i="30"/>
  <c r="M63" i="30" s="1"/>
  <c r="M181" i="30"/>
  <c r="M170" i="30"/>
  <c r="M148" i="30"/>
  <c r="M126" i="30"/>
  <c r="M15" i="30"/>
  <c r="M192" i="30"/>
  <c r="L203" i="30"/>
  <c r="L112" i="30"/>
  <c r="L27" i="30"/>
  <c r="L51" i="30" s="1"/>
  <c r="M105" i="34"/>
  <c r="N3" i="30"/>
  <c r="M112" i="34"/>
  <c r="M74" i="34"/>
  <c r="M97" i="34"/>
  <c r="M90" i="34"/>
  <c r="U5" i="59" s="1"/>
  <c r="M83" i="34"/>
  <c r="N87" i="30" s="1"/>
  <c r="M30" i="34"/>
  <c r="M68" i="34"/>
  <c r="M44" i="34"/>
  <c r="M62" i="34"/>
  <c r="M37" i="34"/>
  <c r="M9" i="34"/>
  <c r="N2" i="34"/>
  <c r="O27" i="35"/>
  <c r="P1" i="35"/>
  <c r="O57" i="35"/>
  <c r="I120" i="30"/>
  <c r="I145" i="30" s="1"/>
  <c r="I146" i="30" s="1"/>
  <c r="H12" i="34" s="1"/>
  <c r="I41" i="35" s="1"/>
  <c r="I100" i="30"/>
  <c r="BJ69" i="35"/>
  <c r="BI69" i="35"/>
  <c r="I114" i="30"/>
  <c r="I222" i="30" s="1"/>
  <c r="I115" i="30"/>
  <c r="I167" i="30" s="1"/>
  <c r="AX69" i="35"/>
  <c r="AW69" i="35"/>
  <c r="B95" i="30"/>
  <c r="B88" i="30"/>
  <c r="G95" i="34"/>
  <c r="H91" i="34" s="1"/>
  <c r="F73" i="34"/>
  <c r="F110" i="34"/>
  <c r="L68" i="51" l="1"/>
  <c r="K90" i="30"/>
  <c r="K91" i="30" s="1"/>
  <c r="F78" i="34"/>
  <c r="F79" i="34" s="1"/>
  <c r="F77" i="34"/>
  <c r="M68" i="51"/>
  <c r="J53" i="34"/>
  <c r="J58" i="34" s="1"/>
  <c r="J57" i="34"/>
  <c r="J60" i="34"/>
  <c r="J76" i="34" s="1"/>
  <c r="J107" i="34"/>
  <c r="K30" i="35" s="1"/>
  <c r="J21" i="34"/>
  <c r="V4" i="35"/>
  <c r="W4" i="35" s="1"/>
  <c r="X4" i="35" s="1"/>
  <c r="Y4" i="35" s="1"/>
  <c r="Z4" i="35" s="1"/>
  <c r="M105" i="30"/>
  <c r="M66" i="35" s="1"/>
  <c r="M47" i="35" s="1"/>
  <c r="M89" i="30"/>
  <c r="L93" i="30"/>
  <c r="R55" i="34"/>
  <c r="X55" i="34"/>
  <c r="L45" i="34"/>
  <c r="L48" i="34" s="1"/>
  <c r="L8" i="35"/>
  <c r="BF55" i="30"/>
  <c r="BE175" i="30"/>
  <c r="AU67" i="30"/>
  <c r="AT176" i="30"/>
  <c r="BE174" i="30"/>
  <c r="BF43" i="30"/>
  <c r="X176" i="30"/>
  <c r="Y67" i="30"/>
  <c r="AI176" i="30"/>
  <c r="AJ67" i="30"/>
  <c r="AI177" i="30"/>
  <c r="AJ79" i="30"/>
  <c r="AU55" i="30"/>
  <c r="AT175" i="30"/>
  <c r="BD171" i="30"/>
  <c r="BD179" i="30" s="1"/>
  <c r="BE7" i="30"/>
  <c r="AJ43" i="30"/>
  <c r="AI174" i="30"/>
  <c r="AT177" i="30"/>
  <c r="AU79" i="30"/>
  <c r="BF19" i="30"/>
  <c r="BE172" i="30"/>
  <c r="U14" i="34"/>
  <c r="X175" i="30"/>
  <c r="Y55" i="30"/>
  <c r="AJ55" i="30"/>
  <c r="AI175" i="30"/>
  <c r="X172" i="30"/>
  <c r="Y19" i="30"/>
  <c r="AJ31" i="30"/>
  <c r="AI173" i="30"/>
  <c r="AF14" i="34"/>
  <c r="AT172" i="30"/>
  <c r="AU19" i="30"/>
  <c r="AQ14" i="34"/>
  <c r="BB14" i="34"/>
  <c r="W171" i="30"/>
  <c r="W179" i="30" s="1"/>
  <c r="X7" i="30"/>
  <c r="Y31" i="30"/>
  <c r="X173" i="30"/>
  <c r="Y43" i="30"/>
  <c r="X174" i="30"/>
  <c r="BE177" i="30"/>
  <c r="BF79" i="30"/>
  <c r="AT174" i="30"/>
  <c r="AU43" i="30"/>
  <c r="AI7" i="30"/>
  <c r="AH171" i="30"/>
  <c r="AH179" i="30" s="1"/>
  <c r="X177" i="30"/>
  <c r="Y79" i="30"/>
  <c r="BE176" i="30"/>
  <c r="BF67" i="30"/>
  <c r="AI172" i="30"/>
  <c r="AJ19" i="30"/>
  <c r="AT7" i="30"/>
  <c r="AS171" i="30"/>
  <c r="AS179" i="30" s="1"/>
  <c r="AT173" i="30"/>
  <c r="AU31" i="30"/>
  <c r="BE173" i="30"/>
  <c r="BF31" i="30"/>
  <c r="E103" i="34"/>
  <c r="H42" i="34"/>
  <c r="P15" i="35"/>
  <c r="P113" i="34"/>
  <c r="P116" i="34" s="1"/>
  <c r="BJ37" i="35"/>
  <c r="M37" i="51" s="1"/>
  <c r="AL69" i="35"/>
  <c r="AK69" i="35"/>
  <c r="N39" i="30"/>
  <c r="N63" i="30" s="1"/>
  <c r="N75" i="30"/>
  <c r="N170" i="30"/>
  <c r="N126" i="30"/>
  <c r="N214" i="30"/>
  <c r="N137" i="30"/>
  <c r="N15" i="30"/>
  <c r="N192" i="30"/>
  <c r="N159" i="30"/>
  <c r="N148" i="30"/>
  <c r="N181" i="30"/>
  <c r="O3" i="30"/>
  <c r="N112" i="34"/>
  <c r="N97" i="34"/>
  <c r="N90" i="34"/>
  <c r="V5" i="59" s="1"/>
  <c r="N105" i="34"/>
  <c r="N68" i="34"/>
  <c r="N62" i="34"/>
  <c r="N44" i="34"/>
  <c r="N83" i="34"/>
  <c r="O87" i="30" s="1"/>
  <c r="N37" i="34"/>
  <c r="N9" i="34"/>
  <c r="N74" i="34"/>
  <c r="N30" i="34"/>
  <c r="O2" i="34"/>
  <c r="P57" i="35"/>
  <c r="P27" i="35"/>
  <c r="Q1" i="35"/>
  <c r="M203" i="30"/>
  <c r="M112" i="30"/>
  <c r="M27" i="30"/>
  <c r="M51" i="30" s="1"/>
  <c r="O95" i="30"/>
  <c r="I122" i="30"/>
  <c r="P95" i="30"/>
  <c r="J99" i="30"/>
  <c r="I106" i="30"/>
  <c r="J98" i="30"/>
  <c r="I101" i="30"/>
  <c r="J94" i="30" s="1"/>
  <c r="J96" i="30" s="1"/>
  <c r="H17" i="35"/>
  <c r="G106" i="34"/>
  <c r="G109" i="34" s="1"/>
  <c r="G19" i="35"/>
  <c r="G69" i="34"/>
  <c r="G72" i="34" s="1"/>
  <c r="G12" i="35"/>
  <c r="K50" i="34" l="1"/>
  <c r="K101" i="34" s="1"/>
  <c r="L33" i="35" s="1"/>
  <c r="F80" i="34"/>
  <c r="G13" i="35" s="1"/>
  <c r="K68" i="51"/>
  <c r="J70" i="34"/>
  <c r="AA4" i="35"/>
  <c r="AB4" i="35" s="1"/>
  <c r="AC4" i="35" s="1"/>
  <c r="AD4" i="35" s="1"/>
  <c r="AE4" i="35" s="1"/>
  <c r="AF4" i="35" s="1"/>
  <c r="AG4" i="35" s="1"/>
  <c r="AH4" i="35" s="1"/>
  <c r="AI4" i="35" s="1"/>
  <c r="AJ4" i="35" s="1"/>
  <c r="AK4" i="35" s="1"/>
  <c r="AL4" i="35" s="1"/>
  <c r="J4" i="51"/>
  <c r="I50" i="35"/>
  <c r="K60" i="34"/>
  <c r="K76" i="34" s="1"/>
  <c r="L90" i="30"/>
  <c r="L91" i="30" s="1"/>
  <c r="K107" i="34"/>
  <c r="L30" i="35" s="1"/>
  <c r="K57" i="34"/>
  <c r="K21" i="34"/>
  <c r="K53" i="34"/>
  <c r="K58" i="34" s="1"/>
  <c r="N105" i="30"/>
  <c r="M93" i="30"/>
  <c r="N89" i="30"/>
  <c r="S55" i="34"/>
  <c r="Y55" i="34"/>
  <c r="M45" i="34"/>
  <c r="M48" i="34" s="1"/>
  <c r="M8" i="35"/>
  <c r="BG31" i="30"/>
  <c r="BF173" i="30"/>
  <c r="AG14" i="34"/>
  <c r="AU172" i="30"/>
  <c r="AV19" i="30"/>
  <c r="AV79" i="30"/>
  <c r="AU177" i="30"/>
  <c r="AK79" i="30"/>
  <c r="AJ177" i="30"/>
  <c r="Z31" i="30"/>
  <c r="Z173" i="30" s="1"/>
  <c r="Y173" i="30"/>
  <c r="AJ175" i="30"/>
  <c r="AK55" i="30"/>
  <c r="AU173" i="30"/>
  <c r="AV31" i="30"/>
  <c r="AK19" i="30"/>
  <c r="AJ172" i="30"/>
  <c r="Z79" i="30"/>
  <c r="Z177" i="30" s="1"/>
  <c r="Y177" i="30"/>
  <c r="AV43" i="30"/>
  <c r="AU174" i="30"/>
  <c r="Y7" i="30"/>
  <c r="X171" i="30"/>
  <c r="X179" i="30" s="1"/>
  <c r="Y172" i="30"/>
  <c r="Z19" i="30"/>
  <c r="Z172" i="30" s="1"/>
  <c r="Y175" i="30"/>
  <c r="Z55" i="30"/>
  <c r="Z175" i="30" s="1"/>
  <c r="AJ176" i="30"/>
  <c r="AK67" i="30"/>
  <c r="BG43" i="30"/>
  <c r="BF174" i="30"/>
  <c r="AR14" i="34"/>
  <c r="BF176" i="30"/>
  <c r="BG67" i="30"/>
  <c r="BF177" i="30"/>
  <c r="BG79" i="30"/>
  <c r="BE171" i="30"/>
  <c r="BE179" i="30" s="1"/>
  <c r="BF7" i="30"/>
  <c r="Y176" i="30"/>
  <c r="Z67" i="30"/>
  <c r="Z176" i="30" s="1"/>
  <c r="AU7" i="30"/>
  <c r="AT171" i="30"/>
  <c r="AT179" i="30" s="1"/>
  <c r="AJ7" i="30"/>
  <c r="AI171" i="30"/>
  <c r="AI179" i="30" s="1"/>
  <c r="AK31" i="30"/>
  <c r="AJ173" i="30"/>
  <c r="BC14" i="34"/>
  <c r="AU176" i="30"/>
  <c r="AV67" i="30"/>
  <c r="Y174" i="30"/>
  <c r="Z43" i="30"/>
  <c r="Z174" i="30" s="1"/>
  <c r="V14" i="34"/>
  <c r="BF172" i="30"/>
  <c r="BG19" i="30"/>
  <c r="AK43" i="30"/>
  <c r="AJ174" i="30"/>
  <c r="AV55" i="30"/>
  <c r="AU175" i="30"/>
  <c r="BF175" i="30"/>
  <c r="BG55" i="30"/>
  <c r="I38" i="34"/>
  <c r="I39" i="34" s="1"/>
  <c r="I7" i="35"/>
  <c r="Q113" i="34"/>
  <c r="Q116" i="34" s="1"/>
  <c r="Q15" i="35"/>
  <c r="N112" i="30"/>
  <c r="N27" i="30"/>
  <c r="N51" i="30" s="1"/>
  <c r="N203" i="30"/>
  <c r="O112" i="34"/>
  <c r="O105" i="34"/>
  <c r="O83" i="34"/>
  <c r="P87" i="30" s="1"/>
  <c r="O74" i="34"/>
  <c r="P3" i="30"/>
  <c r="O44" i="34"/>
  <c r="O68" i="34"/>
  <c r="O37" i="34"/>
  <c r="O9" i="34"/>
  <c r="O90" i="34"/>
  <c r="W5" i="59" s="1"/>
  <c r="O62" i="34"/>
  <c r="O30" i="34"/>
  <c r="O97" i="34"/>
  <c r="O75" i="30"/>
  <c r="O15" i="30"/>
  <c r="O192" i="30"/>
  <c r="O137" i="30"/>
  <c r="O214" i="30"/>
  <c r="O126" i="30"/>
  <c r="O170" i="30"/>
  <c r="O159" i="30"/>
  <c r="O181" i="30"/>
  <c r="O148" i="30"/>
  <c r="P2" i="34"/>
  <c r="Q57" i="35"/>
  <c r="Q27" i="35"/>
  <c r="R1" i="35"/>
  <c r="J120" i="30"/>
  <c r="J145" i="30" s="1"/>
  <c r="J146" i="30" s="1"/>
  <c r="I12" i="34" s="1"/>
  <c r="J41" i="35" s="1"/>
  <c r="J100" i="30"/>
  <c r="I109" i="30"/>
  <c r="J115" i="30"/>
  <c r="J167" i="30" s="1"/>
  <c r="J114" i="30"/>
  <c r="J222" i="30" s="1"/>
  <c r="Q95" i="30"/>
  <c r="I123" i="30"/>
  <c r="J113" i="30"/>
  <c r="I134" i="30"/>
  <c r="H95" i="34"/>
  <c r="G71" i="34"/>
  <c r="G75" i="34" l="1"/>
  <c r="AM4" i="35"/>
  <c r="AN4" i="35" s="1"/>
  <c r="AO4" i="35" s="1"/>
  <c r="AP4" i="35" s="1"/>
  <c r="AQ4" i="35" s="1"/>
  <c r="AR4" i="35" s="1"/>
  <c r="AS4" i="35" s="1"/>
  <c r="AT4" i="35" s="1"/>
  <c r="AU4" i="35" s="1"/>
  <c r="AV4" i="35" s="1"/>
  <c r="AW4" i="35" s="1"/>
  <c r="AX4" i="35" s="1"/>
  <c r="K4" i="51"/>
  <c r="J50" i="35"/>
  <c r="L50" i="34"/>
  <c r="L101" i="34" s="1"/>
  <c r="M33" i="35" s="1"/>
  <c r="K70" i="34"/>
  <c r="B89" i="30"/>
  <c r="O105" i="30"/>
  <c r="O66" i="35" s="1"/>
  <c r="O89" i="30"/>
  <c r="N93" i="30"/>
  <c r="B93" i="30" s="1"/>
  <c r="N66" i="35"/>
  <c r="B105" i="30"/>
  <c r="Z55" i="34"/>
  <c r="N45" i="34"/>
  <c r="N48" i="34" s="1"/>
  <c r="O45" i="34" s="1"/>
  <c r="O48" i="34" s="1"/>
  <c r="P45" i="34" s="1"/>
  <c r="N8" i="35"/>
  <c r="I8" i="51" s="1"/>
  <c r="AV176" i="30"/>
  <c r="AW67" i="30"/>
  <c r="BG7" i="30"/>
  <c r="BF171" i="30"/>
  <c r="BF179" i="30" s="1"/>
  <c r="W14" i="34"/>
  <c r="AV173" i="30"/>
  <c r="AW31" i="30"/>
  <c r="AL31" i="30"/>
  <c r="AL173" i="30" s="1"/>
  <c r="AK173" i="30"/>
  <c r="AV7" i="30"/>
  <c r="AU171" i="30"/>
  <c r="AU179" i="30" s="1"/>
  <c r="Y171" i="30"/>
  <c r="Y179" i="30" s="1"/>
  <c r="Z7" i="30"/>
  <c r="Z171" i="30" s="1"/>
  <c r="Z179" i="30" s="1"/>
  <c r="BH19" i="30"/>
  <c r="BG172" i="30"/>
  <c r="AH14" i="34"/>
  <c r="BH79" i="30"/>
  <c r="BG177" i="30"/>
  <c r="AK176" i="30"/>
  <c r="AL67" i="30"/>
  <c r="AL176" i="30" s="1"/>
  <c r="AK175" i="30"/>
  <c r="AL55" i="30"/>
  <c r="AL175" i="30" s="1"/>
  <c r="AV172" i="30"/>
  <c r="AW19" i="30"/>
  <c r="BG175" i="30"/>
  <c r="BH55" i="30"/>
  <c r="AS14" i="34"/>
  <c r="BH67" i="30"/>
  <c r="BG176" i="30"/>
  <c r="AL43" i="30"/>
  <c r="AL174" i="30" s="1"/>
  <c r="AK174" i="30"/>
  <c r="BD14" i="34"/>
  <c r="BH43" i="30"/>
  <c r="BG174" i="30"/>
  <c r="AV177" i="30"/>
  <c r="AW79" i="30"/>
  <c r="AV175" i="30"/>
  <c r="AW55" i="30"/>
  <c r="AJ171" i="30"/>
  <c r="AJ179" i="30" s="1"/>
  <c r="AK7" i="30"/>
  <c r="AV174" i="30"/>
  <c r="AW43" i="30"/>
  <c r="AK172" i="30"/>
  <c r="AL19" i="30"/>
  <c r="AL172" i="30" s="1"/>
  <c r="AK177" i="30"/>
  <c r="AL79" i="30"/>
  <c r="AL177" i="30" s="1"/>
  <c r="BG173" i="30"/>
  <c r="BH31" i="30"/>
  <c r="J67" i="35"/>
  <c r="R113" i="34"/>
  <c r="R116" i="34" s="1"/>
  <c r="R15" i="35"/>
  <c r="J122" i="30"/>
  <c r="J123" i="30" s="1"/>
  <c r="Q2" i="34"/>
  <c r="R27" i="35"/>
  <c r="S1" i="35"/>
  <c r="R57" i="35"/>
  <c r="O112" i="30"/>
  <c r="O27" i="30"/>
  <c r="O203" i="30"/>
  <c r="P105" i="34"/>
  <c r="Q3" i="30"/>
  <c r="P112" i="34"/>
  <c r="P97" i="34"/>
  <c r="P90" i="34"/>
  <c r="X5" i="59" s="1"/>
  <c r="P83" i="34"/>
  <c r="Q87" i="30" s="1"/>
  <c r="P74" i="34"/>
  <c r="P44" i="34"/>
  <c r="P37" i="34"/>
  <c r="P68" i="34"/>
  <c r="P9" i="34"/>
  <c r="P62" i="34"/>
  <c r="P30" i="34"/>
  <c r="P170" i="30"/>
  <c r="P126" i="30"/>
  <c r="P214" i="30"/>
  <c r="P137" i="30"/>
  <c r="P75" i="30"/>
  <c r="P192" i="30"/>
  <c r="P15" i="30"/>
  <c r="P148" i="30"/>
  <c r="P159" i="30"/>
  <c r="P181" i="30"/>
  <c r="R95" i="30"/>
  <c r="K99" i="30"/>
  <c r="J106" i="30"/>
  <c r="K98" i="30"/>
  <c r="J101" i="30"/>
  <c r="K94" i="30" s="1"/>
  <c r="K96" i="30" s="1"/>
  <c r="I17" i="35"/>
  <c r="I91" i="34"/>
  <c r="G73" i="34"/>
  <c r="G110" i="34"/>
  <c r="G78" i="34" l="1"/>
  <c r="G79" i="34" s="1"/>
  <c r="G77" i="34"/>
  <c r="O47" i="35"/>
  <c r="AY4" i="35"/>
  <c r="AZ4" i="35" s="1"/>
  <c r="BA4" i="35" s="1"/>
  <c r="BB4" i="35" s="1"/>
  <c r="BC4" i="35" s="1"/>
  <c r="BD4" i="35" s="1"/>
  <c r="BE4" i="35" s="1"/>
  <c r="BF4" i="35" s="1"/>
  <c r="BG4" i="35" s="1"/>
  <c r="BH4" i="35" s="1"/>
  <c r="BI4" i="35" s="1"/>
  <c r="BJ4" i="35" s="1"/>
  <c r="M4" i="51" s="1"/>
  <c r="L4" i="51"/>
  <c r="N47" i="35"/>
  <c r="M90" i="30"/>
  <c r="M91" i="30" s="1"/>
  <c r="L60" i="34"/>
  <c r="L76" i="34" s="1"/>
  <c r="L53" i="34"/>
  <c r="L58" i="34" s="1"/>
  <c r="L21" i="34"/>
  <c r="L107" i="34"/>
  <c r="M30" i="35" s="1"/>
  <c r="L57" i="34"/>
  <c r="P105" i="30"/>
  <c r="P66" i="35" s="1"/>
  <c r="P47" i="35" s="1"/>
  <c r="O93" i="30"/>
  <c r="P89" i="30"/>
  <c r="AA55" i="34"/>
  <c r="O8" i="35"/>
  <c r="BH173" i="30"/>
  <c r="BI31" i="30"/>
  <c r="AL7" i="30"/>
  <c r="AL171" i="30" s="1"/>
  <c r="AL179" i="30" s="1"/>
  <c r="AK171" i="30"/>
  <c r="AK179" i="30" s="1"/>
  <c r="AX79" i="30"/>
  <c r="AX177" i="30" s="1"/>
  <c r="AW177" i="30"/>
  <c r="BH175" i="30"/>
  <c r="BI55" i="30"/>
  <c r="AT14" i="34"/>
  <c r="AW173" i="30"/>
  <c r="AX31" i="30"/>
  <c r="AX173" i="30" s="1"/>
  <c r="BE14" i="34"/>
  <c r="AI14" i="34"/>
  <c r="BH176" i="30"/>
  <c r="BI67" i="30"/>
  <c r="BH177" i="30"/>
  <c r="BI79" i="30"/>
  <c r="BI19" i="30"/>
  <c r="BH172" i="30"/>
  <c r="AW7" i="30"/>
  <c r="AV171" i="30"/>
  <c r="AV179" i="30" s="1"/>
  <c r="BH7" i="30"/>
  <c r="BG171" i="30"/>
  <c r="BG179" i="30" s="1"/>
  <c r="AW174" i="30"/>
  <c r="AX43" i="30"/>
  <c r="AX174" i="30" s="1"/>
  <c r="AW175" i="30"/>
  <c r="AX55" i="30"/>
  <c r="AX175" i="30" s="1"/>
  <c r="AX19" i="30"/>
  <c r="AX172" i="30" s="1"/>
  <c r="AW172" i="30"/>
  <c r="Y14" i="34"/>
  <c r="AW176" i="30"/>
  <c r="AX67" i="30"/>
  <c r="AX176" i="30" s="1"/>
  <c r="BH174" i="30"/>
  <c r="BI43" i="30"/>
  <c r="X14" i="34"/>
  <c r="P8" i="35"/>
  <c r="I42" i="34"/>
  <c r="K113" i="30"/>
  <c r="J134" i="30"/>
  <c r="S113" i="34"/>
  <c r="S116" i="34" s="1"/>
  <c r="S15" i="35"/>
  <c r="K100" i="30"/>
  <c r="K101" i="30" s="1"/>
  <c r="L94" i="30" s="1"/>
  <c r="L96" i="30" s="1"/>
  <c r="L120" i="30" s="1"/>
  <c r="L145" i="30" s="1"/>
  <c r="L146" i="30" s="1"/>
  <c r="K12" i="34" s="1"/>
  <c r="L41" i="35" s="1"/>
  <c r="L50" i="35" s="1"/>
  <c r="Q214" i="30"/>
  <c r="Q159" i="30"/>
  <c r="Q15" i="30"/>
  <c r="Q170" i="30"/>
  <c r="Q137" i="30"/>
  <c r="Q148" i="30"/>
  <c r="Q126" i="30"/>
  <c r="Q75" i="30"/>
  <c r="Q181" i="30"/>
  <c r="Q192" i="30"/>
  <c r="Q105" i="34"/>
  <c r="R3" i="30"/>
  <c r="Q112" i="34"/>
  <c r="Q74" i="34"/>
  <c r="Q97" i="34"/>
  <c r="Q90" i="34"/>
  <c r="Y5" i="59" s="1"/>
  <c r="Q83" i="34"/>
  <c r="R87" i="30" s="1"/>
  <c r="Q62" i="34"/>
  <c r="Q37" i="34"/>
  <c r="Q30" i="34"/>
  <c r="Q68" i="34"/>
  <c r="Q9" i="34"/>
  <c r="Q44" i="34"/>
  <c r="P203" i="30"/>
  <c r="P112" i="30"/>
  <c r="P27" i="30"/>
  <c r="R2" i="34"/>
  <c r="S27" i="35"/>
  <c r="T1" i="35"/>
  <c r="S57" i="35"/>
  <c r="O39" i="30"/>
  <c r="O63" i="30" s="1"/>
  <c r="O51" i="30"/>
  <c r="S95" i="30"/>
  <c r="J109" i="30"/>
  <c r="K114" i="30"/>
  <c r="K222" i="30" s="1"/>
  <c r="K120" i="30"/>
  <c r="K145" i="30" s="1"/>
  <c r="K146" i="30" s="1"/>
  <c r="J12" i="34" s="1"/>
  <c r="K41" i="35" s="1"/>
  <c r="K115" i="30"/>
  <c r="K167" i="30" s="1"/>
  <c r="F98" i="34"/>
  <c r="F99" i="34" s="1"/>
  <c r="F16" i="35"/>
  <c r="H69" i="34"/>
  <c r="H72" i="34" s="1"/>
  <c r="H12" i="35"/>
  <c r="H106" i="34"/>
  <c r="H109" i="34" s="1"/>
  <c r="H19" i="35"/>
  <c r="G80" i="34" l="1"/>
  <c r="K50" i="35"/>
  <c r="L70" i="34"/>
  <c r="M50" i="34"/>
  <c r="M101" i="34" s="1"/>
  <c r="N33" i="35" s="1"/>
  <c r="I33" i="51" s="1"/>
  <c r="P93" i="30"/>
  <c r="Q89" i="30"/>
  <c r="Q105" i="30"/>
  <c r="Q66" i="35" s="1"/>
  <c r="Q47" i="35" s="1"/>
  <c r="AB55" i="34"/>
  <c r="P48" i="34"/>
  <c r="AU14" i="34"/>
  <c r="BJ79" i="30"/>
  <c r="BJ177" i="30" s="1"/>
  <c r="BI177" i="30"/>
  <c r="AJ14" i="34"/>
  <c r="AW171" i="30"/>
  <c r="AW179" i="30" s="1"/>
  <c r="AX7" i="30"/>
  <c r="AX171" i="30" s="1"/>
  <c r="AX179" i="30" s="1"/>
  <c r="AK14" i="34"/>
  <c r="BI174" i="30"/>
  <c r="BJ43" i="30"/>
  <c r="BJ174" i="30" s="1"/>
  <c r="BF14" i="34"/>
  <c r="BI176" i="30"/>
  <c r="BJ67" i="30"/>
  <c r="BJ176" i="30" s="1"/>
  <c r="BI173" i="30"/>
  <c r="BJ31" i="30"/>
  <c r="BJ173" i="30" s="1"/>
  <c r="BI175" i="30"/>
  <c r="BJ55" i="30"/>
  <c r="BJ175" i="30" s="1"/>
  <c r="BH171" i="30"/>
  <c r="BH179" i="30" s="1"/>
  <c r="BI7" i="30"/>
  <c r="BJ19" i="30"/>
  <c r="BJ172" i="30" s="1"/>
  <c r="BI172" i="30"/>
  <c r="G49" i="35"/>
  <c r="K106" i="30"/>
  <c r="K109" i="30" s="1"/>
  <c r="L98" i="30"/>
  <c r="L114" i="30" s="1"/>
  <c r="L222" i="30" s="1"/>
  <c r="L99" i="30"/>
  <c r="L115" i="30" s="1"/>
  <c r="L167" i="30" s="1"/>
  <c r="J7" i="35"/>
  <c r="J38" i="34"/>
  <c r="J39" i="34" s="1"/>
  <c r="T113" i="34"/>
  <c r="T116" i="34" s="1"/>
  <c r="T15" i="35"/>
  <c r="K122" i="30"/>
  <c r="K123" i="30" s="1"/>
  <c r="P39" i="30"/>
  <c r="P63" i="30" s="1"/>
  <c r="P51" i="30"/>
  <c r="Q203" i="30"/>
  <c r="Q27" i="30"/>
  <c r="Q112" i="30"/>
  <c r="S3" i="30"/>
  <c r="R112" i="34"/>
  <c r="R97" i="34"/>
  <c r="R90" i="34"/>
  <c r="Z5" i="59" s="1"/>
  <c r="R105" i="34"/>
  <c r="R68" i="34"/>
  <c r="R62" i="34"/>
  <c r="R83" i="34"/>
  <c r="S87" i="30" s="1"/>
  <c r="R74" i="34"/>
  <c r="R44" i="34"/>
  <c r="R9" i="34"/>
  <c r="R37" i="34"/>
  <c r="R30" i="34"/>
  <c r="S2" i="34"/>
  <c r="T57" i="35"/>
  <c r="U1" i="35"/>
  <c r="T27" i="35"/>
  <c r="R137" i="30"/>
  <c r="R75" i="30"/>
  <c r="R192" i="30"/>
  <c r="R148" i="30"/>
  <c r="R159" i="30"/>
  <c r="R15" i="30"/>
  <c r="R170" i="30"/>
  <c r="R214" i="30"/>
  <c r="R126" i="30"/>
  <c r="R181" i="30"/>
  <c r="I95" i="34"/>
  <c r="J91" i="34" s="1"/>
  <c r="H71" i="34"/>
  <c r="H75" i="34" l="1"/>
  <c r="H13" i="35"/>
  <c r="M107" i="34"/>
  <c r="N30" i="35" s="1"/>
  <c r="I30" i="51" s="1"/>
  <c r="M53" i="34"/>
  <c r="M58" i="34" s="1"/>
  <c r="M57" i="34"/>
  <c r="M21" i="34"/>
  <c r="N90" i="30"/>
  <c r="M60" i="34"/>
  <c r="M76" i="34" s="1"/>
  <c r="R105" i="30"/>
  <c r="R66" i="35" s="1"/>
  <c r="R47" i="35" s="1"/>
  <c r="R89" i="30"/>
  <c r="Q93" i="30"/>
  <c r="AC55" i="34"/>
  <c r="F103" i="34"/>
  <c r="Q45" i="34"/>
  <c r="Q48" i="34" s="1"/>
  <c r="Q8" i="35"/>
  <c r="AW14" i="34"/>
  <c r="AV14" i="34"/>
  <c r="BI171" i="30"/>
  <c r="BI179" i="30" s="1"/>
  <c r="BJ7" i="30"/>
  <c r="BJ171" i="30" s="1"/>
  <c r="BJ179" i="30" s="1"/>
  <c r="BG14" i="34"/>
  <c r="L100" i="30"/>
  <c r="L106" i="30" s="1"/>
  <c r="L109" i="30" s="1"/>
  <c r="K67" i="35"/>
  <c r="U113" i="34"/>
  <c r="U116" i="34" s="1"/>
  <c r="U15" i="35"/>
  <c r="K134" i="30"/>
  <c r="L113" i="30"/>
  <c r="L122" i="30" s="1"/>
  <c r="T2" i="34"/>
  <c r="U57" i="35"/>
  <c r="U27" i="35"/>
  <c r="V1" i="35"/>
  <c r="S75" i="30"/>
  <c r="S148" i="30"/>
  <c r="S192" i="30"/>
  <c r="S159" i="30"/>
  <c r="S15" i="30"/>
  <c r="S170" i="30"/>
  <c r="S126" i="30"/>
  <c r="S137" i="30"/>
  <c r="S214" i="30"/>
  <c r="S181" i="30"/>
  <c r="R112" i="30"/>
  <c r="R27" i="30"/>
  <c r="R203" i="30"/>
  <c r="S112" i="34"/>
  <c r="S105" i="34"/>
  <c r="S83" i="34"/>
  <c r="T87" i="30" s="1"/>
  <c r="T3" i="30"/>
  <c r="S74" i="34"/>
  <c r="S90" i="34"/>
  <c r="AA5" i="59" s="1"/>
  <c r="S44" i="34"/>
  <c r="S9" i="34"/>
  <c r="S97" i="34"/>
  <c r="S68" i="34"/>
  <c r="S37" i="34"/>
  <c r="S30" i="34"/>
  <c r="S62" i="34"/>
  <c r="Q51" i="30"/>
  <c r="Q39" i="30"/>
  <c r="Q63" i="30" s="1"/>
  <c r="T95" i="30"/>
  <c r="U95" i="30"/>
  <c r="J17" i="35"/>
  <c r="J95" i="34"/>
  <c r="K91" i="34" s="1"/>
  <c r="H73" i="34"/>
  <c r="H78" i="34" l="1"/>
  <c r="H79" i="34" s="1"/>
  <c r="H77" i="34"/>
  <c r="B90" i="30"/>
  <c r="B91" i="30" s="1"/>
  <c r="N91" i="30"/>
  <c r="M70" i="34"/>
  <c r="N50" i="34"/>
  <c r="N101" i="34" s="1"/>
  <c r="O33" i="35" s="1"/>
  <c r="R93" i="30"/>
  <c r="S105" i="30"/>
  <c r="S66" i="35" s="1"/>
  <c r="S47" i="35" s="1"/>
  <c r="S89" i="30"/>
  <c r="AD55" i="34"/>
  <c r="R45" i="34"/>
  <c r="R48" i="34" s="1"/>
  <c r="R8" i="35"/>
  <c r="BI14" i="34"/>
  <c r="BH14" i="34"/>
  <c r="J42" i="34"/>
  <c r="M98" i="30"/>
  <c r="M114" i="30" s="1"/>
  <c r="M222" i="30" s="1"/>
  <c r="M99" i="30"/>
  <c r="M115" i="30" s="1"/>
  <c r="M167" i="30" s="1"/>
  <c r="L101" i="30"/>
  <c r="M94" i="30" s="1"/>
  <c r="M96" i="30" s="1"/>
  <c r="M120" i="30" s="1"/>
  <c r="M145" i="30" s="1"/>
  <c r="M146" i="30" s="1"/>
  <c r="L12" i="34" s="1"/>
  <c r="M41" i="35" s="1"/>
  <c r="V15" i="35"/>
  <c r="V113" i="34"/>
  <c r="V116" i="34" s="1"/>
  <c r="V57" i="35"/>
  <c r="V27" i="35"/>
  <c r="W1" i="35"/>
  <c r="U2" i="34"/>
  <c r="T15" i="30"/>
  <c r="T192" i="30"/>
  <c r="T126" i="30"/>
  <c r="T181" i="30"/>
  <c r="T170" i="30"/>
  <c r="T75" i="30"/>
  <c r="T214" i="30"/>
  <c r="T148" i="30"/>
  <c r="T137" i="30"/>
  <c r="T159" i="30"/>
  <c r="R51" i="30"/>
  <c r="R39" i="30"/>
  <c r="R63" i="30" s="1"/>
  <c r="S112" i="30"/>
  <c r="S203" i="30"/>
  <c r="S27" i="30"/>
  <c r="T105" i="34"/>
  <c r="U3" i="30"/>
  <c r="T112" i="34"/>
  <c r="T97" i="34"/>
  <c r="T90" i="34"/>
  <c r="AB5" i="59" s="1"/>
  <c r="T44" i="34"/>
  <c r="T37" i="34"/>
  <c r="T83" i="34"/>
  <c r="U87" i="30" s="1"/>
  <c r="T9" i="34"/>
  <c r="T74" i="34"/>
  <c r="T68" i="34"/>
  <c r="T30" i="34"/>
  <c r="T62" i="34"/>
  <c r="L134" i="30"/>
  <c r="M113" i="30"/>
  <c r="L123" i="30"/>
  <c r="V95" i="30"/>
  <c r="K17" i="35"/>
  <c r="I69" i="34"/>
  <c r="I72" i="34" s="1"/>
  <c r="I12" i="35"/>
  <c r="H80" i="34" l="1"/>
  <c r="I13" i="35" s="1"/>
  <c r="I75" i="34"/>
  <c r="M50" i="35"/>
  <c r="N57" i="34"/>
  <c r="N107" i="34"/>
  <c r="O30" i="35" s="1"/>
  <c r="O90" i="30"/>
  <c r="O91" i="30" s="1"/>
  <c r="N60" i="34"/>
  <c r="N76" i="34" s="1"/>
  <c r="N21" i="34"/>
  <c r="N53" i="34"/>
  <c r="N58" i="34" s="1"/>
  <c r="T105" i="30"/>
  <c r="T66" i="35" s="1"/>
  <c r="T47" i="35" s="1"/>
  <c r="S93" i="30"/>
  <c r="T89" i="30"/>
  <c r="AE55" i="34"/>
  <c r="S8" i="35"/>
  <c r="S45" i="34"/>
  <c r="S48" i="34" s="1"/>
  <c r="M100" i="30"/>
  <c r="M101" i="30" s="1"/>
  <c r="N94" i="30" s="1"/>
  <c r="N96" i="30" s="1"/>
  <c r="K7" i="35"/>
  <c r="K38" i="34"/>
  <c r="K39" i="34" s="1"/>
  <c r="W113" i="34"/>
  <c r="W116" i="34" s="1"/>
  <c r="W15" i="35"/>
  <c r="S39" i="30"/>
  <c r="S63" i="30" s="1"/>
  <c r="S51" i="30"/>
  <c r="V2" i="34"/>
  <c r="W27" i="35"/>
  <c r="X1" i="35"/>
  <c r="W57" i="35"/>
  <c r="U105" i="34"/>
  <c r="V3" i="30"/>
  <c r="U112" i="34"/>
  <c r="U74" i="34"/>
  <c r="U97" i="34"/>
  <c r="U90" i="34"/>
  <c r="AC5" i="59" s="1"/>
  <c r="U83" i="34"/>
  <c r="V87" i="30" s="1"/>
  <c r="U68" i="34"/>
  <c r="U44" i="34"/>
  <c r="U30" i="34"/>
  <c r="U62" i="34"/>
  <c r="U37" i="34"/>
  <c r="U9" i="34"/>
  <c r="U181" i="30"/>
  <c r="U148" i="30"/>
  <c r="U126" i="30"/>
  <c r="U15" i="30"/>
  <c r="U75" i="30"/>
  <c r="U214" i="30"/>
  <c r="U170" i="30"/>
  <c r="U137" i="30"/>
  <c r="U192" i="30"/>
  <c r="U159" i="30"/>
  <c r="T27" i="30"/>
  <c r="T112" i="30"/>
  <c r="T203" i="30"/>
  <c r="W95" i="30"/>
  <c r="M122" i="30"/>
  <c r="I71" i="34"/>
  <c r="K95" i="34"/>
  <c r="I77" i="34" l="1"/>
  <c r="I78" i="34"/>
  <c r="I79" i="34" s="1"/>
  <c r="N70" i="34"/>
  <c r="O50" i="34"/>
  <c r="O101" i="34" s="1"/>
  <c r="P33" i="35" s="1"/>
  <c r="U105" i="30"/>
  <c r="U66" i="35" s="1"/>
  <c r="U47" i="35" s="1"/>
  <c r="T93" i="30"/>
  <c r="U89" i="30"/>
  <c r="AG55" i="34"/>
  <c r="N99" i="30"/>
  <c r="N115" i="30" s="1"/>
  <c r="N167" i="30" s="1"/>
  <c r="T8" i="35"/>
  <c r="T45" i="34"/>
  <c r="T48" i="34" s="1"/>
  <c r="M106" i="30"/>
  <c r="M109" i="30" s="1"/>
  <c r="N98" i="30"/>
  <c r="L67" i="35"/>
  <c r="X113" i="34"/>
  <c r="X116" i="34" s="1"/>
  <c r="X15" i="35"/>
  <c r="T39" i="30"/>
  <c r="T63" i="30" s="1"/>
  <c r="T51" i="30"/>
  <c r="W3" i="30"/>
  <c r="V112" i="34"/>
  <c r="V97" i="34"/>
  <c r="V90" i="34"/>
  <c r="AD5" i="59" s="1"/>
  <c r="V105" i="34"/>
  <c r="V68" i="34"/>
  <c r="V62" i="34"/>
  <c r="V74" i="34"/>
  <c r="V37" i="34"/>
  <c r="V9" i="34"/>
  <c r="V44" i="34"/>
  <c r="V30" i="34"/>
  <c r="V83" i="34"/>
  <c r="W87" i="30" s="1"/>
  <c r="U203" i="30"/>
  <c r="U112" i="30"/>
  <c r="U27" i="30"/>
  <c r="V75" i="30"/>
  <c r="V192" i="30"/>
  <c r="V214" i="30"/>
  <c r="V159" i="30"/>
  <c r="V148" i="30"/>
  <c r="V126" i="30"/>
  <c r="V15" i="30"/>
  <c r="V137" i="30"/>
  <c r="V181" i="30"/>
  <c r="V170" i="30"/>
  <c r="W2" i="34"/>
  <c r="X57" i="35"/>
  <c r="Y1" i="35"/>
  <c r="X27" i="35"/>
  <c r="N120" i="30"/>
  <c r="N145" i="30" s="1"/>
  <c r="N146" i="30" s="1"/>
  <c r="M12" i="34" s="1"/>
  <c r="N41" i="35" s="1"/>
  <c r="I41" i="51" s="1"/>
  <c r="B96" i="30"/>
  <c r="X95" i="30"/>
  <c r="M123" i="30"/>
  <c r="M134" i="30"/>
  <c r="N113" i="30"/>
  <c r="I73" i="34"/>
  <c r="G98" i="34"/>
  <c r="G99" i="34" s="1"/>
  <c r="G16" i="35"/>
  <c r="L91" i="34"/>
  <c r="L17" i="35"/>
  <c r="I80" i="34" l="1"/>
  <c r="N50" i="35"/>
  <c r="O21" i="34"/>
  <c r="P90" i="30"/>
  <c r="P91" i="30" s="1"/>
  <c r="O53" i="34"/>
  <c r="O58" i="34" s="1"/>
  <c r="O57" i="34"/>
  <c r="O60" i="34"/>
  <c r="O76" i="34" s="1"/>
  <c r="O107" i="34"/>
  <c r="P30" i="35" s="1"/>
  <c r="V89" i="30"/>
  <c r="U93" i="30"/>
  <c r="V105" i="30"/>
  <c r="V66" i="35" s="1"/>
  <c r="AH55" i="34"/>
  <c r="B99" i="30"/>
  <c r="N100" i="30"/>
  <c r="O98" i="30" s="1"/>
  <c r="U45" i="34"/>
  <c r="U48" i="34" s="1"/>
  <c r="U8" i="35"/>
  <c r="H49" i="35"/>
  <c r="N114" i="30"/>
  <c r="N222" i="30" s="1"/>
  <c r="K42" i="34"/>
  <c r="B98" i="30"/>
  <c r="Y15" i="35"/>
  <c r="Y113" i="34"/>
  <c r="Y116" i="34" s="1"/>
  <c r="W112" i="34"/>
  <c r="W105" i="34"/>
  <c r="W83" i="34"/>
  <c r="X87" i="30" s="1"/>
  <c r="X3" i="30"/>
  <c r="W74" i="34"/>
  <c r="W90" i="34"/>
  <c r="AE5" i="59" s="1"/>
  <c r="W62" i="34"/>
  <c r="W97" i="34"/>
  <c r="W9" i="34"/>
  <c r="W44" i="34"/>
  <c r="W30" i="34"/>
  <c r="W68" i="34"/>
  <c r="W37" i="34"/>
  <c r="U39" i="30"/>
  <c r="U63" i="30" s="1"/>
  <c r="U51" i="30"/>
  <c r="W15" i="30"/>
  <c r="W75" i="30"/>
  <c r="W181" i="30"/>
  <c r="W126" i="30"/>
  <c r="W192" i="30"/>
  <c r="W148" i="30"/>
  <c r="W214" i="30"/>
  <c r="W170" i="30"/>
  <c r="W159" i="30"/>
  <c r="W137" i="30"/>
  <c r="V27" i="30"/>
  <c r="V112" i="30"/>
  <c r="V203" i="30"/>
  <c r="X2" i="34"/>
  <c r="Y57" i="35"/>
  <c r="Y27" i="35"/>
  <c r="Z1" i="35"/>
  <c r="Y95" i="30"/>
  <c r="J69" i="34"/>
  <c r="J72" i="34" s="1"/>
  <c r="J12" i="35"/>
  <c r="J75" i="34" l="1"/>
  <c r="J13" i="35"/>
  <c r="P50" i="34"/>
  <c r="P101" i="34" s="1"/>
  <c r="Q33" i="35" s="1"/>
  <c r="O70" i="34"/>
  <c r="W89" i="30"/>
  <c r="V93" i="30"/>
  <c r="W105" i="30"/>
  <c r="W66" i="35" s="1"/>
  <c r="W47" i="35" s="1"/>
  <c r="V47" i="35"/>
  <c r="O99" i="30"/>
  <c r="O115" i="30" s="1"/>
  <c r="O167" i="30" s="1"/>
  <c r="N106" i="30"/>
  <c r="N109" i="30" s="1"/>
  <c r="AI55" i="34"/>
  <c r="B100" i="30"/>
  <c r="B101" i="30" s="1"/>
  <c r="N101" i="30"/>
  <c r="O94" i="30" s="1"/>
  <c r="O96" i="30" s="1"/>
  <c r="O120" i="30" s="1"/>
  <c r="O145" i="30" s="1"/>
  <c r="O146" i="30" s="1"/>
  <c r="N12" i="34" s="1"/>
  <c r="O41" i="35" s="1"/>
  <c r="N122" i="30"/>
  <c r="N123" i="30" s="1"/>
  <c r="V8" i="35"/>
  <c r="V45" i="34"/>
  <c r="V48" i="34" s="1"/>
  <c r="G103" i="34"/>
  <c r="Z52" i="35"/>
  <c r="J52" i="51" s="1"/>
  <c r="L7" i="35"/>
  <c r="L38" i="34"/>
  <c r="L39" i="34" s="1"/>
  <c r="Z113" i="34"/>
  <c r="Z116" i="34" s="1"/>
  <c r="Z15" i="35"/>
  <c r="J15" i="51" s="1"/>
  <c r="V51" i="30"/>
  <c r="V39" i="30"/>
  <c r="V63" i="30" s="1"/>
  <c r="X126" i="30"/>
  <c r="X214" i="30"/>
  <c r="X137" i="30"/>
  <c r="X192" i="30"/>
  <c r="X148" i="30"/>
  <c r="X75" i="30"/>
  <c r="X159" i="30"/>
  <c r="X181" i="30"/>
  <c r="X170" i="30"/>
  <c r="X15" i="30"/>
  <c r="X105" i="34"/>
  <c r="Y3" i="30"/>
  <c r="X112" i="34"/>
  <c r="X97" i="34"/>
  <c r="X90" i="34"/>
  <c r="AF5" i="59" s="1"/>
  <c r="X83" i="34"/>
  <c r="Y87" i="30" s="1"/>
  <c r="X74" i="34"/>
  <c r="X44" i="34"/>
  <c r="X37" i="34"/>
  <c r="X9" i="34"/>
  <c r="X30" i="34"/>
  <c r="X68" i="34"/>
  <c r="X62" i="34"/>
  <c r="Z57" i="35"/>
  <c r="Y2" i="34"/>
  <c r="Z27" i="35"/>
  <c r="AA1" i="35"/>
  <c r="W203" i="30"/>
  <c r="W112" i="30"/>
  <c r="W27" i="30"/>
  <c r="O114" i="30"/>
  <c r="O222" i="30" s="1"/>
  <c r="J71" i="34"/>
  <c r="L95" i="34"/>
  <c r="M91" i="34" s="1"/>
  <c r="J78" i="34" l="1"/>
  <c r="J79" i="34" s="1"/>
  <c r="J77" i="34"/>
  <c r="J80" i="34" s="1"/>
  <c r="O50" i="35"/>
  <c r="P21" i="34"/>
  <c r="P60" i="34"/>
  <c r="P76" i="34" s="1"/>
  <c r="P53" i="34"/>
  <c r="P58" i="34" s="1"/>
  <c r="Q90" i="30"/>
  <c r="Q91" i="30" s="1"/>
  <c r="P107" i="34"/>
  <c r="Q30" i="35" s="1"/>
  <c r="P57" i="34"/>
  <c r="B106" i="30"/>
  <c r="W93" i="30"/>
  <c r="X89" i="30"/>
  <c r="X105" i="30"/>
  <c r="X66" i="35" s="1"/>
  <c r="X47" i="35" s="1"/>
  <c r="O100" i="30"/>
  <c r="O106" i="30" s="1"/>
  <c r="AJ55" i="34"/>
  <c r="N134" i="30"/>
  <c r="O113" i="30"/>
  <c r="O122" i="30" s="1"/>
  <c r="P113" i="30" s="1"/>
  <c r="W8" i="35"/>
  <c r="W45" i="34"/>
  <c r="W48" i="34" s="1"/>
  <c r="M67" i="35"/>
  <c r="AA113" i="34"/>
  <c r="AA116" i="34" s="1"/>
  <c r="AA15" i="35"/>
  <c r="Y105" i="34"/>
  <c r="Z3" i="30"/>
  <c r="Y112" i="34"/>
  <c r="Y74" i="34"/>
  <c r="Y68" i="34"/>
  <c r="Y97" i="34"/>
  <c r="Y90" i="34"/>
  <c r="AG5" i="59" s="1"/>
  <c r="Y83" i="34"/>
  <c r="Z87" i="30" s="1"/>
  <c r="Y30" i="34"/>
  <c r="Y44" i="34"/>
  <c r="Y62" i="34"/>
  <c r="Y37" i="34"/>
  <c r="Y9" i="34"/>
  <c r="X27" i="30"/>
  <c r="X203" i="30"/>
  <c r="X112" i="30"/>
  <c r="Z2" i="34"/>
  <c r="AA27" i="35"/>
  <c r="AB1" i="35"/>
  <c r="AA57" i="35"/>
  <c r="Y170" i="30"/>
  <c r="Y126" i="30"/>
  <c r="Y181" i="30"/>
  <c r="Y75" i="30"/>
  <c r="Y192" i="30"/>
  <c r="Y159" i="30"/>
  <c r="Y214" i="30"/>
  <c r="Y148" i="30"/>
  <c r="Y15" i="30"/>
  <c r="Y137" i="30"/>
  <c r="W51" i="30"/>
  <c r="W39" i="30"/>
  <c r="W63" i="30" s="1"/>
  <c r="Z95" i="30"/>
  <c r="C88" i="30"/>
  <c r="J73" i="34"/>
  <c r="M17" i="35"/>
  <c r="K75" i="34" l="1"/>
  <c r="K13" i="35"/>
  <c r="Q50" i="34"/>
  <c r="Q101" i="34" s="1"/>
  <c r="R33" i="35" s="1"/>
  <c r="P70" i="34"/>
  <c r="Y89" i="30"/>
  <c r="X93" i="30"/>
  <c r="Y105" i="30"/>
  <c r="Y66" i="35" s="1"/>
  <c r="Y47" i="35" s="1"/>
  <c r="O101" i="30"/>
  <c r="P94" i="30" s="1"/>
  <c r="P96" i="30" s="1"/>
  <c r="P120" i="30" s="1"/>
  <c r="P145" i="30" s="1"/>
  <c r="P146" i="30" s="1"/>
  <c r="O12" i="34" s="1"/>
  <c r="P41" i="35" s="1"/>
  <c r="P99" i="30"/>
  <c r="P115" i="30" s="1"/>
  <c r="P167" i="30" s="1"/>
  <c r="P98" i="30"/>
  <c r="P114" i="30" s="1"/>
  <c r="P222" i="30" s="1"/>
  <c r="AK55" i="34"/>
  <c r="X45" i="34"/>
  <c r="X48" i="34" s="1"/>
  <c r="X8" i="35"/>
  <c r="L42" i="34"/>
  <c r="O123" i="30"/>
  <c r="AB15" i="35"/>
  <c r="AB113" i="34"/>
  <c r="AB116" i="34" s="1"/>
  <c r="O134" i="30"/>
  <c r="X51" i="30"/>
  <c r="X39" i="30"/>
  <c r="X63" i="30" s="1"/>
  <c r="Y203" i="30"/>
  <c r="Y112" i="30"/>
  <c r="Y27" i="30"/>
  <c r="AA3" i="30"/>
  <c r="Z112" i="34"/>
  <c r="Z105" i="34"/>
  <c r="Z97" i="34"/>
  <c r="Z90" i="34"/>
  <c r="AH5" i="59" s="1"/>
  <c r="Z62" i="34"/>
  <c r="Z44" i="34"/>
  <c r="Z68" i="34"/>
  <c r="Z37" i="34"/>
  <c r="Z83" i="34"/>
  <c r="AA87" i="30" s="1"/>
  <c r="Z9" i="34"/>
  <c r="Z74" i="34"/>
  <c r="Z30" i="34"/>
  <c r="Z181" i="30"/>
  <c r="Z75" i="30"/>
  <c r="Z170" i="30"/>
  <c r="Z15" i="30"/>
  <c r="Z214" i="30"/>
  <c r="Z126" i="30"/>
  <c r="Z137" i="30"/>
  <c r="Z192" i="30"/>
  <c r="Z159" i="30"/>
  <c r="Z148" i="30"/>
  <c r="AA2" i="34"/>
  <c r="AB57" i="35"/>
  <c r="AB27" i="35"/>
  <c r="AC1" i="35"/>
  <c r="AB95" i="30"/>
  <c r="O109" i="30"/>
  <c r="AA95" i="30"/>
  <c r="C95" i="30"/>
  <c r="K69" i="34"/>
  <c r="K72" i="34" s="1"/>
  <c r="K12" i="35"/>
  <c r="M95" i="34"/>
  <c r="P50" i="35" l="1"/>
  <c r="K78" i="34"/>
  <c r="K79" i="34" s="1"/>
  <c r="K77" i="34"/>
  <c r="Q53" i="34"/>
  <c r="R90" i="30"/>
  <c r="R91" i="30" s="1"/>
  <c r="Q57" i="34"/>
  <c r="Q107" i="34"/>
  <c r="R30" i="35" s="1"/>
  <c r="Q60" i="34"/>
  <c r="Q76" i="34" s="1"/>
  <c r="Q21" i="34"/>
  <c r="Y93" i="30"/>
  <c r="Z105" i="30"/>
  <c r="Z89" i="30"/>
  <c r="P100" i="30"/>
  <c r="Q98" i="30" s="1"/>
  <c r="AL55" i="34"/>
  <c r="Y45" i="34"/>
  <c r="Y48" i="34" s="1"/>
  <c r="Y8" i="35"/>
  <c r="M7" i="35"/>
  <c r="M38" i="34"/>
  <c r="M39" i="34" s="1"/>
  <c r="AC113" i="34"/>
  <c r="AC116" i="34" s="1"/>
  <c r="AC15" i="35"/>
  <c r="Z112" i="30"/>
  <c r="Z203" i="30"/>
  <c r="Z27" i="30"/>
  <c r="AA112" i="34"/>
  <c r="AA105" i="34"/>
  <c r="AB3" i="30"/>
  <c r="AA83" i="34"/>
  <c r="AB87" i="30" s="1"/>
  <c r="AA74" i="34"/>
  <c r="AA68" i="34"/>
  <c r="AA97" i="34"/>
  <c r="AA90" i="34"/>
  <c r="AI5" i="59" s="1"/>
  <c r="AA37" i="34"/>
  <c r="AA62" i="34"/>
  <c r="AA9" i="34"/>
  <c r="AA30" i="34"/>
  <c r="AA44" i="34"/>
  <c r="AA159" i="30"/>
  <c r="AA126" i="30"/>
  <c r="AA181" i="30"/>
  <c r="AA75" i="30"/>
  <c r="AA170" i="30"/>
  <c r="AA192" i="30"/>
  <c r="AA137" i="30"/>
  <c r="AA214" i="30"/>
  <c r="AA148" i="30"/>
  <c r="AA15" i="30"/>
  <c r="AB2" i="34"/>
  <c r="AC57" i="35"/>
  <c r="AC27" i="35"/>
  <c r="AD1" i="35"/>
  <c r="Y51" i="30"/>
  <c r="Y39" i="30"/>
  <c r="Y63" i="30" s="1"/>
  <c r="P122" i="30"/>
  <c r="O110" i="30"/>
  <c r="K71" i="34"/>
  <c r="H98" i="34"/>
  <c r="H99" i="34" s="1"/>
  <c r="H16" i="35"/>
  <c r="N91" i="34"/>
  <c r="N17" i="35"/>
  <c r="I17" i="51" s="1"/>
  <c r="K80" i="34" l="1"/>
  <c r="L75" i="34" s="1"/>
  <c r="L13" i="35"/>
  <c r="L78" i="34"/>
  <c r="L79" i="34" s="1"/>
  <c r="L77" i="34"/>
  <c r="R50" i="34"/>
  <c r="R107" i="34" s="1"/>
  <c r="S30" i="35" s="1"/>
  <c r="Q58" i="34"/>
  <c r="Q70" i="34" s="1"/>
  <c r="Z66" i="35"/>
  <c r="C105" i="30"/>
  <c r="AA105" i="30"/>
  <c r="AA66" i="35" s="1"/>
  <c r="AA89" i="30"/>
  <c r="Z93" i="30"/>
  <c r="C93" i="30" s="1"/>
  <c r="C89" i="30"/>
  <c r="P106" i="30"/>
  <c r="P109" i="30" s="1"/>
  <c r="P110" i="30" s="1"/>
  <c r="P101" i="30"/>
  <c r="Q94" i="30" s="1"/>
  <c r="Q96" i="30" s="1"/>
  <c r="Q120" i="30" s="1"/>
  <c r="Q145" i="30" s="1"/>
  <c r="Q146" i="30" s="1"/>
  <c r="P12" i="34" s="1"/>
  <c r="Q41" i="35" s="1"/>
  <c r="Q99" i="30"/>
  <c r="Q115" i="30" s="1"/>
  <c r="Q167" i="30" s="1"/>
  <c r="AM55" i="34"/>
  <c r="Z45" i="34"/>
  <c r="Z8" i="35"/>
  <c r="J8" i="51" s="1"/>
  <c r="I49" i="35"/>
  <c r="N67" i="35"/>
  <c r="I66" i="51" s="1"/>
  <c r="AD113" i="34"/>
  <c r="AD116" i="34" s="1"/>
  <c r="AD15" i="35"/>
  <c r="AB105" i="34"/>
  <c r="AC3" i="30"/>
  <c r="AB97" i="34"/>
  <c r="AB90" i="34"/>
  <c r="AJ5" i="59" s="1"/>
  <c r="AB68" i="34"/>
  <c r="AB44" i="34"/>
  <c r="AB37" i="34"/>
  <c r="AB112" i="34"/>
  <c r="AB62" i="34"/>
  <c r="AB9" i="34"/>
  <c r="AB83" i="34"/>
  <c r="AC87" i="30" s="1"/>
  <c r="AB30" i="34"/>
  <c r="AB74" i="34"/>
  <c r="AD57" i="35"/>
  <c r="AC2" i="34"/>
  <c r="AD27" i="35"/>
  <c r="AE1" i="35"/>
  <c r="AA27" i="30"/>
  <c r="AA203" i="30"/>
  <c r="AA112" i="30"/>
  <c r="Z51" i="30"/>
  <c r="Z39" i="30"/>
  <c r="Z63" i="30" s="1"/>
  <c r="AB214" i="30"/>
  <c r="AB170" i="30"/>
  <c r="AB75" i="30"/>
  <c r="AB192" i="30"/>
  <c r="AB159" i="30"/>
  <c r="AB126" i="30"/>
  <c r="AB148" i="30"/>
  <c r="AB15" i="30"/>
  <c r="AB181" i="30"/>
  <c r="AB137" i="30"/>
  <c r="Q114" i="30"/>
  <c r="Q222" i="30" s="1"/>
  <c r="AC95" i="30"/>
  <c r="AD95" i="30"/>
  <c r="P134" i="30"/>
  <c r="P123" i="30"/>
  <c r="Q113" i="30"/>
  <c r="K73" i="34"/>
  <c r="Q50" i="35" l="1"/>
  <c r="R57" i="34"/>
  <c r="L80" i="34"/>
  <c r="AA47" i="35"/>
  <c r="Z47" i="35"/>
  <c r="J47" i="51" s="1"/>
  <c r="J65" i="51"/>
  <c r="S90" i="30"/>
  <c r="S91" i="30" s="1"/>
  <c r="R53" i="34"/>
  <c r="S50" i="34" s="1"/>
  <c r="S57" i="34" s="1"/>
  <c r="R21" i="34"/>
  <c r="R101" i="34"/>
  <c r="S33" i="35" s="1"/>
  <c r="R60" i="34"/>
  <c r="R76" i="34" s="1"/>
  <c r="AB105" i="30"/>
  <c r="AB66" i="35" s="1"/>
  <c r="AB47" i="35" s="1"/>
  <c r="AB89" i="30"/>
  <c r="AA93" i="30"/>
  <c r="Q100" i="30"/>
  <c r="Q106" i="30" s="1"/>
  <c r="AN55" i="34"/>
  <c r="Z48" i="34"/>
  <c r="M42" i="34"/>
  <c r="AE113" i="34"/>
  <c r="AE116" i="34" s="1"/>
  <c r="AE15" i="35"/>
  <c r="AC105" i="34"/>
  <c r="AD3" i="30"/>
  <c r="AC112" i="34"/>
  <c r="AC74" i="34"/>
  <c r="AC68" i="34"/>
  <c r="AC97" i="34"/>
  <c r="AC90" i="34"/>
  <c r="AK5" i="59" s="1"/>
  <c r="AC83" i="34"/>
  <c r="AD87" i="30" s="1"/>
  <c r="AC30" i="34"/>
  <c r="AC44" i="34"/>
  <c r="AC62" i="34"/>
  <c r="AC9" i="34"/>
  <c r="AC37" i="34"/>
  <c r="AB27" i="30"/>
  <c r="AB203" i="30"/>
  <c r="AB112" i="30"/>
  <c r="AA51" i="30"/>
  <c r="AA39" i="30"/>
  <c r="AA63" i="30" s="1"/>
  <c r="AD2" i="34"/>
  <c r="AE27" i="35"/>
  <c r="AF1" i="35"/>
  <c r="AE57" i="35"/>
  <c r="AC137" i="30"/>
  <c r="AC214" i="30"/>
  <c r="AC126" i="30"/>
  <c r="AC75" i="30"/>
  <c r="AC170" i="30"/>
  <c r="AC192" i="30"/>
  <c r="AC15" i="30"/>
  <c r="AC159" i="30"/>
  <c r="AC181" i="30"/>
  <c r="AC148" i="30"/>
  <c r="Q122" i="30"/>
  <c r="AE95" i="30"/>
  <c r="L69" i="34"/>
  <c r="L72" i="34" s="1"/>
  <c r="L12" i="35"/>
  <c r="N95" i="34"/>
  <c r="O17" i="35" s="1"/>
  <c r="M13" i="35" l="1"/>
  <c r="M75" i="34"/>
  <c r="R58" i="34"/>
  <c r="R70" i="34" s="1"/>
  <c r="S60" i="34"/>
  <c r="S76" i="34" s="1"/>
  <c r="T90" i="30"/>
  <c r="T91" i="30" s="1"/>
  <c r="S21" i="34"/>
  <c r="S101" i="34"/>
  <c r="T33" i="35" s="1"/>
  <c r="S53" i="34"/>
  <c r="S58" i="34" s="1"/>
  <c r="S70" i="34" s="1"/>
  <c r="S107" i="34"/>
  <c r="T30" i="35" s="1"/>
  <c r="AC89" i="30"/>
  <c r="AC105" i="30"/>
  <c r="AC66" i="35" s="1"/>
  <c r="AC47" i="35" s="1"/>
  <c r="AB93" i="30"/>
  <c r="R99" i="30"/>
  <c r="R115" i="30" s="1"/>
  <c r="R167" i="30" s="1"/>
  <c r="R98" i="30"/>
  <c r="R114" i="30" s="1"/>
  <c r="R222" i="30" s="1"/>
  <c r="Q101" i="30"/>
  <c r="R94" i="30" s="1"/>
  <c r="R96" i="30" s="1"/>
  <c r="AO55" i="34"/>
  <c r="AA45" i="34"/>
  <c r="AA48" i="34" s="1"/>
  <c r="AA8" i="35"/>
  <c r="N7" i="35"/>
  <c r="I7" i="51" s="1"/>
  <c r="N38" i="34"/>
  <c r="N39" i="34" s="1"/>
  <c r="AF15" i="35"/>
  <c r="AF113" i="34"/>
  <c r="AF116" i="34" s="1"/>
  <c r="AE3" i="30"/>
  <c r="AD97" i="34"/>
  <c r="AD112" i="34"/>
  <c r="AD90" i="34"/>
  <c r="AL5" i="59" s="1"/>
  <c r="AD62" i="34"/>
  <c r="AD83" i="34"/>
  <c r="AE87" i="30" s="1"/>
  <c r="AD68" i="34"/>
  <c r="AD105" i="34"/>
  <c r="AD74" i="34"/>
  <c r="AD44" i="34"/>
  <c r="AD37" i="34"/>
  <c r="AD9" i="34"/>
  <c r="AD30" i="34"/>
  <c r="AB39" i="30"/>
  <c r="AB63" i="30" s="1"/>
  <c r="AB51" i="30"/>
  <c r="AC27" i="30"/>
  <c r="AC112" i="30"/>
  <c r="AC203" i="30"/>
  <c r="AE2" i="34"/>
  <c r="AF57" i="35"/>
  <c r="AF27" i="35"/>
  <c r="AG1" i="35"/>
  <c r="AD192" i="30"/>
  <c r="AD75" i="30"/>
  <c r="AD181" i="30"/>
  <c r="AD148" i="30"/>
  <c r="AD126" i="30"/>
  <c r="AD170" i="30"/>
  <c r="AD214" i="30"/>
  <c r="AD159" i="30"/>
  <c r="AD137" i="30"/>
  <c r="AD15" i="30"/>
  <c r="Q123" i="30"/>
  <c r="R113" i="30"/>
  <c r="Q134" i="30"/>
  <c r="AF95" i="30"/>
  <c r="Q109" i="30"/>
  <c r="L71" i="34"/>
  <c r="O91" i="34"/>
  <c r="M77" i="34" l="1"/>
  <c r="M78" i="34"/>
  <c r="M79" i="34" s="1"/>
  <c r="T50" i="34"/>
  <c r="T107" i="34" s="1"/>
  <c r="U30" i="35" s="1"/>
  <c r="AD89" i="30"/>
  <c r="AC93" i="30"/>
  <c r="AD105" i="30"/>
  <c r="AD66" i="35" s="1"/>
  <c r="AD47" i="35" s="1"/>
  <c r="R100" i="30"/>
  <c r="R106" i="30" s="1"/>
  <c r="R120" i="30"/>
  <c r="R145" i="30" s="1"/>
  <c r="R146" i="30" s="1"/>
  <c r="Q12" i="34" s="1"/>
  <c r="R41" i="35" s="1"/>
  <c r="AP55" i="34"/>
  <c r="AB8" i="35"/>
  <c r="AB45" i="34"/>
  <c r="O67" i="35"/>
  <c r="AG113" i="34"/>
  <c r="AG116" i="34" s="1"/>
  <c r="AG15" i="35"/>
  <c r="AF2" i="34"/>
  <c r="AG57" i="35"/>
  <c r="AG27" i="35"/>
  <c r="AH1" i="35"/>
  <c r="AE112" i="34"/>
  <c r="AE105" i="34"/>
  <c r="AE97" i="34"/>
  <c r="AE83" i="34"/>
  <c r="AF87" i="30" s="1"/>
  <c r="AE74" i="34"/>
  <c r="AE68" i="34"/>
  <c r="AF3" i="30"/>
  <c r="AE44" i="34"/>
  <c r="AE37" i="34"/>
  <c r="AE9" i="34"/>
  <c r="AE62" i="34"/>
  <c r="AE30" i="34"/>
  <c r="AE90" i="34"/>
  <c r="AM5" i="59" s="1"/>
  <c r="AD27" i="30"/>
  <c r="AD112" i="30"/>
  <c r="AD203" i="30"/>
  <c r="AC51" i="30"/>
  <c r="AC39" i="30"/>
  <c r="AC63" i="30" s="1"/>
  <c r="AE75" i="30"/>
  <c r="AE15" i="30"/>
  <c r="AE214" i="30"/>
  <c r="AE159" i="30"/>
  <c r="AE170" i="30"/>
  <c r="AE148" i="30"/>
  <c r="AE137" i="30"/>
  <c r="AE192" i="30"/>
  <c r="AE126" i="30"/>
  <c r="AE181" i="30"/>
  <c r="AG95" i="30"/>
  <c r="Q110" i="30"/>
  <c r="L73" i="34"/>
  <c r="O95" i="34"/>
  <c r="R50" i="35" l="1"/>
  <c r="M80" i="34"/>
  <c r="U90" i="30"/>
  <c r="U91" i="30" s="1"/>
  <c r="T21" i="34"/>
  <c r="T57" i="34"/>
  <c r="T53" i="34"/>
  <c r="T58" i="34" s="1"/>
  <c r="T101" i="34"/>
  <c r="U33" i="35" s="1"/>
  <c r="T60" i="34"/>
  <c r="T76" i="34" s="1"/>
  <c r="AE105" i="30"/>
  <c r="AE66" i="35" s="1"/>
  <c r="AE47" i="35" s="1"/>
  <c r="AE89" i="30"/>
  <c r="AD93" i="30"/>
  <c r="R101" i="30"/>
  <c r="S94" i="30" s="1"/>
  <c r="S96" i="30" s="1"/>
  <c r="S120" i="30" s="1"/>
  <c r="S145" i="30" s="1"/>
  <c r="S146" i="30" s="1"/>
  <c r="R12" i="34" s="1"/>
  <c r="S41" i="35" s="1"/>
  <c r="S50" i="35" s="1"/>
  <c r="S99" i="30"/>
  <c r="S115" i="30" s="1"/>
  <c r="S167" i="30" s="1"/>
  <c r="R122" i="30"/>
  <c r="R123" i="30" s="1"/>
  <c r="S98" i="30"/>
  <c r="S114" i="30" s="1"/>
  <c r="S222" i="30" s="1"/>
  <c r="AQ55" i="34"/>
  <c r="N42" i="34"/>
  <c r="AH15" i="35"/>
  <c r="AH113" i="34"/>
  <c r="AH116" i="34" s="1"/>
  <c r="AH57" i="35"/>
  <c r="AH27" i="35"/>
  <c r="AI1" i="35"/>
  <c r="AG2" i="34"/>
  <c r="AF170" i="30"/>
  <c r="AF126" i="30"/>
  <c r="AF214" i="30"/>
  <c r="AF137" i="30"/>
  <c r="AF75" i="30"/>
  <c r="AF148" i="30"/>
  <c r="AF192" i="30"/>
  <c r="AF181" i="30"/>
  <c r="AF159" i="30"/>
  <c r="AF15" i="30"/>
  <c r="AE27" i="30"/>
  <c r="AE112" i="30"/>
  <c r="AE203" i="30"/>
  <c r="AD51" i="30"/>
  <c r="AD39" i="30"/>
  <c r="AD63" i="30" s="1"/>
  <c r="AF105" i="34"/>
  <c r="AG3" i="30"/>
  <c r="AF97" i="34"/>
  <c r="AF112" i="34"/>
  <c r="AF90" i="34"/>
  <c r="AN5" i="59" s="1"/>
  <c r="AF83" i="34"/>
  <c r="AG87" i="30" s="1"/>
  <c r="AF74" i="34"/>
  <c r="AF44" i="34"/>
  <c r="AF37" i="34"/>
  <c r="AF9" i="34"/>
  <c r="AF62" i="34"/>
  <c r="AF30" i="34"/>
  <c r="AF68" i="34"/>
  <c r="AH95" i="30"/>
  <c r="R109" i="30"/>
  <c r="M69" i="34"/>
  <c r="M72" i="34" s="1"/>
  <c r="M12" i="35"/>
  <c r="P91" i="34"/>
  <c r="P17" i="35"/>
  <c r="N13" i="35" l="1"/>
  <c r="I13" i="51" s="1"/>
  <c r="N75" i="34"/>
  <c r="U50" i="34"/>
  <c r="U101" i="34" s="1"/>
  <c r="V33" i="35" s="1"/>
  <c r="T70" i="34"/>
  <c r="U60" i="34"/>
  <c r="U76" i="34" s="1"/>
  <c r="U53" i="34"/>
  <c r="U58" i="34" s="1"/>
  <c r="U107" i="34"/>
  <c r="V30" i="35" s="1"/>
  <c r="U57" i="34"/>
  <c r="S113" i="30"/>
  <c r="S122" i="30" s="1"/>
  <c r="AF89" i="30"/>
  <c r="AF105" i="30"/>
  <c r="AF66" i="35" s="1"/>
  <c r="AF47" i="35" s="1"/>
  <c r="AE93" i="30"/>
  <c r="S100" i="30"/>
  <c r="S106" i="30" s="1"/>
  <c r="R134" i="30"/>
  <c r="AS55" i="34"/>
  <c r="AB48" i="34"/>
  <c r="O7" i="35"/>
  <c r="O38" i="34"/>
  <c r="O39" i="34" s="1"/>
  <c r="AI113" i="34"/>
  <c r="AI116" i="34" s="1"/>
  <c r="AI15" i="35"/>
  <c r="AE39" i="30"/>
  <c r="AE63" i="30" s="1"/>
  <c r="AE51" i="30"/>
  <c r="AG105" i="34"/>
  <c r="AH3" i="30"/>
  <c r="AG112" i="34"/>
  <c r="AG74" i="34"/>
  <c r="AG68" i="34"/>
  <c r="AG90" i="34"/>
  <c r="AO5" i="59" s="1"/>
  <c r="AG83" i="34"/>
  <c r="AH87" i="30" s="1"/>
  <c r="AG97" i="34"/>
  <c r="AG62" i="34"/>
  <c r="AG37" i="34"/>
  <c r="AG30" i="34"/>
  <c r="AG9" i="34"/>
  <c r="AG44" i="34"/>
  <c r="AF27" i="30"/>
  <c r="AF203" i="30"/>
  <c r="AF112" i="30"/>
  <c r="AH2" i="34"/>
  <c r="AI27" i="35"/>
  <c r="AJ1" i="35"/>
  <c r="AI57" i="35"/>
  <c r="AG181" i="30"/>
  <c r="AG137" i="30"/>
  <c r="AG15" i="30"/>
  <c r="AG214" i="30"/>
  <c r="AG148" i="30"/>
  <c r="AG75" i="30"/>
  <c r="AG159" i="30"/>
  <c r="AG192" i="30"/>
  <c r="AG126" i="30"/>
  <c r="AG170" i="30"/>
  <c r="AI95" i="30"/>
  <c r="R110" i="30"/>
  <c r="I43" i="51"/>
  <c r="M71" i="34"/>
  <c r="N78" i="34" l="1"/>
  <c r="N79" i="34" s="1"/>
  <c r="N77" i="34"/>
  <c r="U21" i="34"/>
  <c r="V90" i="30"/>
  <c r="V91" i="30" s="1"/>
  <c r="U70" i="34"/>
  <c r="V50" i="34"/>
  <c r="V101" i="34" s="1"/>
  <c r="W33" i="35" s="1"/>
  <c r="AF93" i="30"/>
  <c r="AG89" i="30"/>
  <c r="AG105" i="30"/>
  <c r="AG66" i="35" s="1"/>
  <c r="T98" i="30"/>
  <c r="S101" i="30"/>
  <c r="T94" i="30" s="1"/>
  <c r="T96" i="30" s="1"/>
  <c r="T120" i="30" s="1"/>
  <c r="T145" i="30" s="1"/>
  <c r="T146" i="30" s="1"/>
  <c r="S12" i="34" s="1"/>
  <c r="T41" i="35" s="1"/>
  <c r="T50" i="35" s="1"/>
  <c r="T99" i="30"/>
  <c r="T115" i="30" s="1"/>
  <c r="T167" i="30" s="1"/>
  <c r="AT55" i="34"/>
  <c r="AC45" i="34"/>
  <c r="AC48" i="34" s="1"/>
  <c r="AC8" i="35"/>
  <c r="P67" i="35"/>
  <c r="AJ113" i="34"/>
  <c r="AJ116" i="34" s="1"/>
  <c r="AJ15" i="35"/>
  <c r="AG203" i="30"/>
  <c r="AG112" i="30"/>
  <c r="AG27" i="30"/>
  <c r="AI3" i="30"/>
  <c r="AH97" i="34"/>
  <c r="AH112" i="34"/>
  <c r="AH90" i="34"/>
  <c r="AP5" i="59" s="1"/>
  <c r="AH105" i="34"/>
  <c r="AH62" i="34"/>
  <c r="AH74" i="34"/>
  <c r="AH68" i="34"/>
  <c r="AH44" i="34"/>
  <c r="AH9" i="34"/>
  <c r="AH83" i="34"/>
  <c r="AI87" i="30" s="1"/>
  <c r="AH37" i="34"/>
  <c r="AH30" i="34"/>
  <c r="AH75" i="30"/>
  <c r="AH137" i="30"/>
  <c r="AH192" i="30"/>
  <c r="AH148" i="30"/>
  <c r="AH181" i="30"/>
  <c r="AH15" i="30"/>
  <c r="AH159" i="30"/>
  <c r="AH126" i="30"/>
  <c r="AH214" i="30"/>
  <c r="AH170" i="30"/>
  <c r="AI2" i="34"/>
  <c r="AJ57" i="35"/>
  <c r="AK1" i="35"/>
  <c r="AJ27" i="35"/>
  <c r="AF51" i="30"/>
  <c r="AF39" i="30"/>
  <c r="AF63" i="30" s="1"/>
  <c r="AJ95" i="30"/>
  <c r="S134" i="30"/>
  <c r="S123" i="30"/>
  <c r="T113" i="30"/>
  <c r="S109" i="30"/>
  <c r="S110" i="30" s="1"/>
  <c r="M73" i="34"/>
  <c r="N80" i="34" l="1"/>
  <c r="AG47" i="35"/>
  <c r="V53" i="34"/>
  <c r="V58" i="34" s="1"/>
  <c r="V60" i="34"/>
  <c r="V76" i="34" s="1"/>
  <c r="W90" i="30"/>
  <c r="W91" i="30" s="1"/>
  <c r="V107" i="34"/>
  <c r="W30" i="35" s="1"/>
  <c r="V57" i="34"/>
  <c r="V21" i="34"/>
  <c r="AG93" i="30"/>
  <c r="AH105" i="30"/>
  <c r="AH66" i="35" s="1"/>
  <c r="AH89" i="30"/>
  <c r="T100" i="30"/>
  <c r="T106" i="30" s="1"/>
  <c r="T109" i="30" s="1"/>
  <c r="T110" i="30" s="1"/>
  <c r="T114" i="30"/>
  <c r="T222" i="30" s="1"/>
  <c r="AU55" i="34"/>
  <c r="O42" i="34"/>
  <c r="AD8" i="35"/>
  <c r="AD45" i="34"/>
  <c r="AD48" i="34" s="1"/>
  <c r="N69" i="34"/>
  <c r="N72" i="34" s="1"/>
  <c r="AK113" i="34"/>
  <c r="AK116" i="34" s="1"/>
  <c r="AK15" i="35"/>
  <c r="AI112" i="34"/>
  <c r="AI105" i="34"/>
  <c r="AI83" i="34"/>
  <c r="AJ87" i="30" s="1"/>
  <c r="AJ3" i="30"/>
  <c r="AI97" i="34"/>
  <c r="AI74" i="34"/>
  <c r="AI68" i="34"/>
  <c r="AI44" i="34"/>
  <c r="AI9" i="34"/>
  <c r="AI90" i="34"/>
  <c r="AQ5" i="59" s="1"/>
  <c r="AI37" i="34"/>
  <c r="AI30" i="34"/>
  <c r="AI62" i="34"/>
  <c r="AI75" i="30"/>
  <c r="AI214" i="30"/>
  <c r="AI137" i="30"/>
  <c r="AI192" i="30"/>
  <c r="AI126" i="30"/>
  <c r="AI15" i="30"/>
  <c r="AI170" i="30"/>
  <c r="AI181" i="30"/>
  <c r="AI148" i="30"/>
  <c r="AI159" i="30"/>
  <c r="AH112" i="30"/>
  <c r="AH27" i="30"/>
  <c r="AH203" i="30"/>
  <c r="AG39" i="30"/>
  <c r="AG63" i="30" s="1"/>
  <c r="AG51" i="30"/>
  <c r="AJ2" i="34"/>
  <c r="AK57" i="35"/>
  <c r="AK27" i="35"/>
  <c r="AL1" i="35"/>
  <c r="AK95" i="30"/>
  <c r="N12" i="35"/>
  <c r="I12" i="51" s="1"/>
  <c r="I84" i="51" s="1"/>
  <c r="O75" i="34" l="1"/>
  <c r="O13" i="35"/>
  <c r="AH47" i="35"/>
  <c r="W50" i="34"/>
  <c r="W101" i="34" s="1"/>
  <c r="X33" i="35" s="1"/>
  <c r="V70" i="34"/>
  <c r="T101" i="30"/>
  <c r="U94" i="30" s="1"/>
  <c r="U96" i="30" s="1"/>
  <c r="U120" i="30" s="1"/>
  <c r="U145" i="30" s="1"/>
  <c r="U146" i="30" s="1"/>
  <c r="T12" i="34" s="1"/>
  <c r="U41" i="35" s="1"/>
  <c r="U99" i="30"/>
  <c r="U115" i="30" s="1"/>
  <c r="U167" i="30" s="1"/>
  <c r="U98" i="30"/>
  <c r="U114" i="30" s="1"/>
  <c r="U222" i="30" s="1"/>
  <c r="AI105" i="30"/>
  <c r="AI66" i="35" s="1"/>
  <c r="AI47" i="35" s="1"/>
  <c r="AI89" i="30"/>
  <c r="AH93" i="30"/>
  <c r="T122" i="30"/>
  <c r="T134" i="30" s="1"/>
  <c r="N71" i="34"/>
  <c r="AV55" i="34"/>
  <c r="AE45" i="34"/>
  <c r="AE48" i="34" s="1"/>
  <c r="AE8" i="35"/>
  <c r="AL52" i="35"/>
  <c r="K52" i="51" s="1"/>
  <c r="P38" i="34"/>
  <c r="P39" i="34" s="1"/>
  <c r="P7" i="35"/>
  <c r="AL15" i="35"/>
  <c r="K15" i="51" s="1"/>
  <c r="AL113" i="34"/>
  <c r="AL116" i="34" s="1"/>
  <c r="AI27" i="30"/>
  <c r="AI112" i="30"/>
  <c r="AI203" i="30"/>
  <c r="AJ15" i="30"/>
  <c r="AJ192" i="30"/>
  <c r="AJ170" i="30"/>
  <c r="AJ181" i="30"/>
  <c r="AJ126" i="30"/>
  <c r="AJ148" i="30"/>
  <c r="AJ137" i="30"/>
  <c r="AJ75" i="30"/>
  <c r="AJ159" i="30"/>
  <c r="AJ214" i="30"/>
  <c r="AJ105" i="34"/>
  <c r="AK3" i="30"/>
  <c r="AJ97" i="34"/>
  <c r="AJ112" i="34"/>
  <c r="AJ90" i="34"/>
  <c r="AR5" i="59" s="1"/>
  <c r="AJ68" i="34"/>
  <c r="AJ44" i="34"/>
  <c r="AJ37" i="34"/>
  <c r="AJ9" i="34"/>
  <c r="AJ30" i="34"/>
  <c r="AJ83" i="34"/>
  <c r="AK87" i="30" s="1"/>
  <c r="AJ62" i="34"/>
  <c r="AJ74" i="34"/>
  <c r="AL57" i="35"/>
  <c r="AL27" i="35"/>
  <c r="AM1" i="35"/>
  <c r="AK2" i="34"/>
  <c r="AH39" i="30"/>
  <c r="AH63" i="30" s="1"/>
  <c r="AH51" i="30"/>
  <c r="O77" i="34" l="1"/>
  <c r="O78" i="34"/>
  <c r="O79" i="34" s="1"/>
  <c r="O80" i="34" s="1"/>
  <c r="W107" i="34"/>
  <c r="X30" i="35" s="1"/>
  <c r="X90" i="30"/>
  <c r="X91" i="30" s="1"/>
  <c r="W53" i="34"/>
  <c r="W58" i="34" s="1"/>
  <c r="W21" i="34"/>
  <c r="W57" i="34"/>
  <c r="W60" i="34"/>
  <c r="W76" i="34" s="1"/>
  <c r="U100" i="30"/>
  <c r="V98" i="30" s="1"/>
  <c r="V114" i="30" s="1"/>
  <c r="V222" i="30" s="1"/>
  <c r="AI93" i="30"/>
  <c r="AJ89" i="30"/>
  <c r="AJ105" i="30"/>
  <c r="AJ66" i="35" s="1"/>
  <c r="AJ47" i="35" s="1"/>
  <c r="T123" i="30"/>
  <c r="U113" i="30"/>
  <c r="U122" i="30" s="1"/>
  <c r="AW55" i="34"/>
  <c r="N73" i="34"/>
  <c r="O69" i="34" s="1"/>
  <c r="O72" i="34" s="1"/>
  <c r="AF45" i="34"/>
  <c r="AF48" i="34" s="1"/>
  <c r="AF8" i="35"/>
  <c r="Q67" i="35"/>
  <c r="AM15" i="35"/>
  <c r="AM113" i="34"/>
  <c r="AM116" i="34" s="1"/>
  <c r="AK105" i="34"/>
  <c r="AL3" i="30"/>
  <c r="AK97" i="34"/>
  <c r="AK112" i="34"/>
  <c r="AK74" i="34"/>
  <c r="AK68" i="34"/>
  <c r="AK90" i="34"/>
  <c r="AS5" i="59" s="1"/>
  <c r="AK83" i="34"/>
  <c r="AL87" i="30" s="1"/>
  <c r="AK44" i="34"/>
  <c r="AK30" i="34"/>
  <c r="AK62" i="34"/>
  <c r="AK37" i="34"/>
  <c r="AK9" i="34"/>
  <c r="AK159" i="30"/>
  <c r="AK192" i="30"/>
  <c r="AK181" i="30"/>
  <c r="AK137" i="30"/>
  <c r="AK126" i="30"/>
  <c r="AK15" i="30"/>
  <c r="AK214" i="30"/>
  <c r="AK148" i="30"/>
  <c r="AK170" i="30"/>
  <c r="AK75" i="30"/>
  <c r="AI39" i="30"/>
  <c r="AI63" i="30" s="1"/>
  <c r="AI51" i="30"/>
  <c r="AL2" i="34"/>
  <c r="AM27" i="35"/>
  <c r="AN1" i="35"/>
  <c r="AM57" i="35"/>
  <c r="AJ112" i="30"/>
  <c r="AJ203" i="30"/>
  <c r="AJ27" i="30"/>
  <c r="AL95" i="30"/>
  <c r="D88" i="30"/>
  <c r="W70" i="34" l="1"/>
  <c r="P75" i="34"/>
  <c r="P13" i="35"/>
  <c r="X50" i="34"/>
  <c r="X101" i="34" s="1"/>
  <c r="Y33" i="35" s="1"/>
  <c r="U50" i="35"/>
  <c r="U123" i="30"/>
  <c r="U101" i="30"/>
  <c r="V94" i="30" s="1"/>
  <c r="V96" i="30" s="1"/>
  <c r="V120" i="30" s="1"/>
  <c r="V145" i="30" s="1"/>
  <c r="V146" i="30" s="1"/>
  <c r="U12" i="34" s="1"/>
  <c r="V41" i="35" s="1"/>
  <c r="V99" i="30"/>
  <c r="V115" i="30" s="1"/>
  <c r="V167" i="30" s="1"/>
  <c r="U106" i="30"/>
  <c r="U109" i="30" s="1"/>
  <c r="U110" i="30" s="1"/>
  <c r="V113" i="30"/>
  <c r="U134" i="30"/>
  <c r="AJ93" i="30"/>
  <c r="AK89" i="30"/>
  <c r="AK105" i="30"/>
  <c r="AK66" i="35" s="1"/>
  <c r="AK47" i="35" s="1"/>
  <c r="AX55" i="34"/>
  <c r="O12" i="35"/>
  <c r="P42" i="34"/>
  <c r="AG45" i="34"/>
  <c r="AG48" i="34" s="1"/>
  <c r="AG8" i="35"/>
  <c r="AN15" i="35"/>
  <c r="AN113" i="34"/>
  <c r="AN116" i="34" s="1"/>
  <c r="AM3" i="30"/>
  <c r="AL97" i="34"/>
  <c r="AL112" i="34"/>
  <c r="AL90" i="34"/>
  <c r="AT5" i="59" s="1"/>
  <c r="AL105" i="34"/>
  <c r="AL62" i="34"/>
  <c r="AL37" i="34"/>
  <c r="AL83" i="34"/>
  <c r="AM87" i="30" s="1"/>
  <c r="AL68" i="34"/>
  <c r="AL74" i="34"/>
  <c r="AL9" i="34"/>
  <c r="AL30" i="34"/>
  <c r="AL44" i="34"/>
  <c r="AL75" i="30"/>
  <c r="AL214" i="30"/>
  <c r="AL192" i="30"/>
  <c r="AL137" i="30"/>
  <c r="AL170" i="30"/>
  <c r="AL159" i="30"/>
  <c r="AL15" i="30"/>
  <c r="AL181" i="30"/>
  <c r="AL148" i="30"/>
  <c r="AL126" i="30"/>
  <c r="AJ51" i="30"/>
  <c r="AJ39" i="30"/>
  <c r="AJ63" i="30" s="1"/>
  <c r="AM2" i="34"/>
  <c r="AN57" i="35"/>
  <c r="AN27" i="35"/>
  <c r="AO1" i="35"/>
  <c r="AK27" i="30"/>
  <c r="AK112" i="30"/>
  <c r="AK203" i="30"/>
  <c r="AM95" i="30"/>
  <c r="AN95" i="30"/>
  <c r="D95" i="30"/>
  <c r="O71" i="34"/>
  <c r="X60" i="34" l="1"/>
  <c r="X76" i="34" s="1"/>
  <c r="X57" i="34"/>
  <c r="X53" i="34"/>
  <c r="X58" i="34" s="1"/>
  <c r="X70" i="34" s="1"/>
  <c r="X21" i="34"/>
  <c r="Y90" i="30"/>
  <c r="Y91" i="30" s="1"/>
  <c r="X107" i="34"/>
  <c r="Y30" i="35" s="1"/>
  <c r="P78" i="34"/>
  <c r="P79" i="34" s="1"/>
  <c r="P77" i="34"/>
  <c r="V50" i="35"/>
  <c r="V100" i="30"/>
  <c r="W99" i="30" s="1"/>
  <c r="W115" i="30" s="1"/>
  <c r="W167" i="30" s="1"/>
  <c r="V122" i="30"/>
  <c r="W113" i="30" s="1"/>
  <c r="AL89" i="30"/>
  <c r="AK93" i="30"/>
  <c r="AL105" i="30"/>
  <c r="AL66" i="35" s="1"/>
  <c r="K65" i="51" s="1"/>
  <c r="AY55" i="34"/>
  <c r="AH8" i="35"/>
  <c r="AH45" i="34"/>
  <c r="AH48" i="34" s="1"/>
  <c r="Q38" i="34"/>
  <c r="Q39" i="34" s="1"/>
  <c r="Q7" i="35"/>
  <c r="AO113" i="34"/>
  <c r="AO116" i="34" s="1"/>
  <c r="AO15" i="35"/>
  <c r="AL112" i="30"/>
  <c r="AL27" i="30"/>
  <c r="AL203" i="30"/>
  <c r="AN2" i="34"/>
  <c r="AO57" i="35"/>
  <c r="AO27" i="35"/>
  <c r="AP1" i="35"/>
  <c r="AK39" i="30"/>
  <c r="AK63" i="30" s="1"/>
  <c r="AK51" i="30"/>
  <c r="AM112" i="34"/>
  <c r="AM105" i="34"/>
  <c r="AM83" i="34"/>
  <c r="AN87" i="30" s="1"/>
  <c r="AN3" i="30"/>
  <c r="AM97" i="34"/>
  <c r="AM74" i="34"/>
  <c r="AM68" i="34"/>
  <c r="AM90" i="34"/>
  <c r="AU5" i="59" s="1"/>
  <c r="AM62" i="34"/>
  <c r="AM9" i="34"/>
  <c r="AM44" i="34"/>
  <c r="AM30" i="34"/>
  <c r="AM37" i="34"/>
  <c r="AM75" i="30"/>
  <c r="AM15" i="30"/>
  <c r="AM192" i="30"/>
  <c r="AM137" i="30"/>
  <c r="AM159" i="30"/>
  <c r="AM148" i="30"/>
  <c r="AM170" i="30"/>
  <c r="AM214" i="30"/>
  <c r="AM126" i="30"/>
  <c r="AM181" i="30"/>
  <c r="O73" i="34"/>
  <c r="Y50" i="34" l="1"/>
  <c r="Y101" i="34" s="1"/>
  <c r="Z33" i="35" s="1"/>
  <c r="J33" i="51" s="1"/>
  <c r="P80" i="34"/>
  <c r="Q75" i="34" s="1"/>
  <c r="V106" i="30"/>
  <c r="V109" i="30" s="1"/>
  <c r="V110" i="30" s="1"/>
  <c r="V101" i="30"/>
  <c r="W94" i="30" s="1"/>
  <c r="W96" i="30" s="1"/>
  <c r="W120" i="30" s="1"/>
  <c r="W145" i="30" s="1"/>
  <c r="W146" i="30" s="1"/>
  <c r="V12" i="34" s="1"/>
  <c r="W41" i="35" s="1"/>
  <c r="W50" i="35" s="1"/>
  <c r="W98" i="30"/>
  <c r="W114" i="30" s="1"/>
  <c r="W222" i="30" s="1"/>
  <c r="V134" i="30"/>
  <c r="V123" i="30"/>
  <c r="AL47" i="35"/>
  <c r="K47" i="51" s="1"/>
  <c r="D105" i="30"/>
  <c r="Y107" i="34"/>
  <c r="Z30" i="35" s="1"/>
  <c r="J30" i="51" s="1"/>
  <c r="Y21" i="34"/>
  <c r="Y57" i="34"/>
  <c r="Y60" i="34"/>
  <c r="Y76" i="34" s="1"/>
  <c r="Z90" i="30"/>
  <c r="Y53" i="34"/>
  <c r="Y58" i="34" s="1"/>
  <c r="AM89" i="30"/>
  <c r="D89" i="30"/>
  <c r="AM105" i="30"/>
  <c r="AM66" i="35" s="1"/>
  <c r="AL93" i="30"/>
  <c r="D93" i="30" s="1"/>
  <c r="AZ55" i="34"/>
  <c r="AI45" i="34"/>
  <c r="AI48" i="34" s="1"/>
  <c r="AI8" i="35"/>
  <c r="R67" i="35"/>
  <c r="AP15" i="35"/>
  <c r="AP113" i="34"/>
  <c r="AP116" i="34" s="1"/>
  <c r="AP57" i="35"/>
  <c r="AO2" i="34"/>
  <c r="AP27" i="35"/>
  <c r="AQ1" i="35"/>
  <c r="AN105" i="34"/>
  <c r="AO3" i="30"/>
  <c r="AN97" i="34"/>
  <c r="AN112" i="34"/>
  <c r="AN90" i="34"/>
  <c r="AV5" i="59" s="1"/>
  <c r="AN83" i="34"/>
  <c r="AO87" i="30" s="1"/>
  <c r="AN74" i="34"/>
  <c r="AN44" i="34"/>
  <c r="AN37" i="34"/>
  <c r="AN68" i="34"/>
  <c r="AN9" i="34"/>
  <c r="AN30" i="34"/>
  <c r="AN62" i="34"/>
  <c r="AM27" i="30"/>
  <c r="AM203" i="30"/>
  <c r="AM112" i="30"/>
  <c r="AN192" i="30"/>
  <c r="AN148" i="30"/>
  <c r="AN15" i="30"/>
  <c r="AN181" i="30"/>
  <c r="AN159" i="30"/>
  <c r="AN170" i="30"/>
  <c r="AN214" i="30"/>
  <c r="AN137" i="30"/>
  <c r="AN75" i="30"/>
  <c r="AN126" i="30"/>
  <c r="AL51" i="30"/>
  <c r="AL39" i="30"/>
  <c r="AL63" i="30" s="1"/>
  <c r="AP95" i="30"/>
  <c r="AO95" i="30"/>
  <c r="P12" i="35"/>
  <c r="P69" i="34"/>
  <c r="P72" i="34" s="1"/>
  <c r="Q13" i="35" l="1"/>
  <c r="Q78" i="34"/>
  <c r="Q79" i="34" s="1"/>
  <c r="Q77" i="34"/>
  <c r="W122" i="30"/>
  <c r="X113" i="30" s="1"/>
  <c r="W100" i="30"/>
  <c r="X98" i="30" s="1"/>
  <c r="X114" i="30" s="1"/>
  <c r="X222" i="30" s="1"/>
  <c r="AM47" i="35"/>
  <c r="C90" i="30"/>
  <c r="C91" i="30" s="1"/>
  <c r="Z91" i="30"/>
  <c r="Z50" i="34"/>
  <c r="Z101" i="34" s="1"/>
  <c r="AA33" i="35" s="1"/>
  <c r="Y70" i="34"/>
  <c r="AM93" i="30"/>
  <c r="AN89" i="30"/>
  <c r="AN105" i="30"/>
  <c r="AN66" i="35" s="1"/>
  <c r="AN47" i="35" s="1"/>
  <c r="BA55" i="34"/>
  <c r="Q42" i="34"/>
  <c r="AJ45" i="34"/>
  <c r="AJ48" i="34" s="1"/>
  <c r="AJ8" i="35"/>
  <c r="AQ15" i="35"/>
  <c r="AQ113" i="34"/>
  <c r="AQ116" i="34" s="1"/>
  <c r="AP2" i="34"/>
  <c r="AQ57" i="35"/>
  <c r="AQ27" i="35"/>
  <c r="AR1" i="35"/>
  <c r="AM51" i="30"/>
  <c r="AM39" i="30"/>
  <c r="AM63" i="30" s="1"/>
  <c r="AN203" i="30"/>
  <c r="AN112" i="30"/>
  <c r="AN27" i="30"/>
  <c r="AO214" i="30"/>
  <c r="AO148" i="30"/>
  <c r="AO192" i="30"/>
  <c r="AO137" i="30"/>
  <c r="AO15" i="30"/>
  <c r="AO75" i="30"/>
  <c r="AO159" i="30"/>
  <c r="AO170" i="30"/>
  <c r="AO181" i="30"/>
  <c r="AO126" i="30"/>
  <c r="AO105" i="34"/>
  <c r="AP3" i="30"/>
  <c r="AO97" i="34"/>
  <c r="AO112" i="34"/>
  <c r="AO74" i="34"/>
  <c r="AO68" i="34"/>
  <c r="AO90" i="34"/>
  <c r="AW5" i="59" s="1"/>
  <c r="AO83" i="34"/>
  <c r="AP87" i="30" s="1"/>
  <c r="AO30" i="34"/>
  <c r="AO44" i="34"/>
  <c r="AO62" i="34"/>
  <c r="AO37" i="34"/>
  <c r="AO9" i="34"/>
  <c r="AQ95" i="30"/>
  <c r="P71" i="34"/>
  <c r="Q80" i="34" l="1"/>
  <c r="R13" i="35" s="1"/>
  <c r="X99" i="30"/>
  <c r="X115" i="30" s="1"/>
  <c r="X167" i="30" s="1"/>
  <c r="W101" i="30"/>
  <c r="X94" i="30" s="1"/>
  <c r="X96" i="30" s="1"/>
  <c r="X120" i="30" s="1"/>
  <c r="X145" i="30" s="1"/>
  <c r="X146" i="30" s="1"/>
  <c r="W12" i="34" s="1"/>
  <c r="X41" i="35" s="1"/>
  <c r="W106" i="30"/>
  <c r="W109" i="30" s="1"/>
  <c r="W110" i="30" s="1"/>
  <c r="W134" i="30"/>
  <c r="W123" i="30"/>
  <c r="X50" i="35"/>
  <c r="Z57" i="34"/>
  <c r="Z21" i="34"/>
  <c r="Z107" i="34"/>
  <c r="AA30" i="35" s="1"/>
  <c r="Z60" i="34"/>
  <c r="Z76" i="34" s="1"/>
  <c r="AA90" i="30"/>
  <c r="AA91" i="30" s="1"/>
  <c r="Z53" i="34"/>
  <c r="Z58" i="34" s="1"/>
  <c r="AN93" i="30"/>
  <c r="AO89" i="30"/>
  <c r="AO105" i="30"/>
  <c r="AO66" i="35" s="1"/>
  <c r="BB55" i="34"/>
  <c r="AK45" i="34"/>
  <c r="AK48" i="34" s="1"/>
  <c r="AK8" i="35"/>
  <c r="R38" i="34"/>
  <c r="R7" i="35"/>
  <c r="AR113" i="34"/>
  <c r="AR116" i="34" s="1"/>
  <c r="AR15" i="35"/>
  <c r="P73" i="34"/>
  <c r="AQ2" i="34"/>
  <c r="AR57" i="35"/>
  <c r="AR27" i="35"/>
  <c r="AS1" i="35"/>
  <c r="AO203" i="30"/>
  <c r="AO112" i="30"/>
  <c r="AO27" i="30"/>
  <c r="AP75" i="30"/>
  <c r="AP159" i="30"/>
  <c r="AP15" i="30"/>
  <c r="AP214" i="30"/>
  <c r="AP126" i="30"/>
  <c r="AP192" i="30"/>
  <c r="AP170" i="30"/>
  <c r="AP137" i="30"/>
  <c r="AP148" i="30"/>
  <c r="AP181" i="30"/>
  <c r="AN39" i="30"/>
  <c r="AN63" i="30" s="1"/>
  <c r="AN51" i="30"/>
  <c r="AQ3" i="30"/>
  <c r="AP97" i="34"/>
  <c r="AP112" i="34"/>
  <c r="AP105" i="34"/>
  <c r="AP90" i="34"/>
  <c r="AX5" i="59" s="1"/>
  <c r="AP62" i="34"/>
  <c r="AP83" i="34"/>
  <c r="AQ87" i="30" s="1"/>
  <c r="AP44" i="34"/>
  <c r="AP74" i="34"/>
  <c r="AP37" i="34"/>
  <c r="AP9" i="34"/>
  <c r="AP68" i="34"/>
  <c r="AP30" i="34"/>
  <c r="AR95" i="30"/>
  <c r="R75" i="34" l="1"/>
  <c r="R77" i="34" s="1"/>
  <c r="R78" i="34"/>
  <c r="R79" i="34" s="1"/>
  <c r="X122" i="30"/>
  <c r="X100" i="30"/>
  <c r="X106" i="30" s="1"/>
  <c r="X109" i="30" s="1"/>
  <c r="X110" i="30" s="1"/>
  <c r="AO47" i="35"/>
  <c r="Z70" i="34"/>
  <c r="AA50" i="34"/>
  <c r="AA101" i="34" s="1"/>
  <c r="AB33" i="35" s="1"/>
  <c r="AP105" i="30"/>
  <c r="AP66" i="35" s="1"/>
  <c r="AP47" i="35" s="1"/>
  <c r="AP89" i="30"/>
  <c r="AO93" i="30"/>
  <c r="BC55" i="34"/>
  <c r="AL45" i="34"/>
  <c r="AL8" i="35"/>
  <c r="K8" i="51" s="1"/>
  <c r="R39" i="34"/>
  <c r="S67" i="35" s="1"/>
  <c r="Q12" i="35"/>
  <c r="AS113" i="34"/>
  <c r="AS116" i="34" s="1"/>
  <c r="AS15" i="35"/>
  <c r="Q69" i="34"/>
  <c r="Q72" i="34" s="1"/>
  <c r="AQ75" i="30"/>
  <c r="AQ192" i="30"/>
  <c r="AQ159" i="30"/>
  <c r="AQ126" i="30"/>
  <c r="AQ181" i="30"/>
  <c r="AQ137" i="30"/>
  <c r="AQ15" i="30"/>
  <c r="AQ170" i="30"/>
  <c r="AQ214" i="30"/>
  <c r="AQ148" i="30"/>
  <c r="AR2" i="34"/>
  <c r="AS57" i="35"/>
  <c r="AS27" i="35"/>
  <c r="AT1" i="35"/>
  <c r="AO39" i="30"/>
  <c r="AO63" i="30" s="1"/>
  <c r="AO51" i="30"/>
  <c r="AP203" i="30"/>
  <c r="AP112" i="30"/>
  <c r="AP27" i="30"/>
  <c r="AQ112" i="34"/>
  <c r="AQ105" i="34"/>
  <c r="AR3" i="30"/>
  <c r="AQ97" i="34"/>
  <c r="AQ83" i="34"/>
  <c r="AR87" i="30" s="1"/>
  <c r="AQ74" i="34"/>
  <c r="AQ68" i="34"/>
  <c r="AQ37" i="34"/>
  <c r="AQ90" i="34"/>
  <c r="AY5" i="59" s="1"/>
  <c r="AQ62" i="34"/>
  <c r="AQ9" i="34"/>
  <c r="AQ30" i="34"/>
  <c r="AQ44" i="34"/>
  <c r="AS95" i="30"/>
  <c r="X134" i="30"/>
  <c r="Y113" i="30"/>
  <c r="R80" i="34" l="1"/>
  <c r="S75" i="34" s="1"/>
  <c r="X101" i="30"/>
  <c r="Y94" i="30" s="1"/>
  <c r="Y96" i="30" s="1"/>
  <c r="Y120" i="30" s="1"/>
  <c r="Y145" i="30" s="1"/>
  <c r="Y146" i="30" s="1"/>
  <c r="X12" i="34" s="1"/>
  <c r="Y41" i="35" s="1"/>
  <c r="Y98" i="30"/>
  <c r="Y114" i="30" s="1"/>
  <c r="Y222" i="30" s="1"/>
  <c r="X123" i="30"/>
  <c r="Y99" i="30"/>
  <c r="Y115" i="30" s="1"/>
  <c r="Y167" i="30" s="1"/>
  <c r="Y50" i="35"/>
  <c r="AA60" i="34"/>
  <c r="AA76" i="34" s="1"/>
  <c r="AA57" i="34"/>
  <c r="AA107" i="34"/>
  <c r="AB30" i="35" s="1"/>
  <c r="AB90" i="30"/>
  <c r="AB91" i="30" s="1"/>
  <c r="AA21" i="34"/>
  <c r="AA53" i="34"/>
  <c r="AA58" i="34" s="1"/>
  <c r="AQ89" i="30"/>
  <c r="AQ105" i="30"/>
  <c r="AQ66" i="35" s="1"/>
  <c r="AQ47" i="35" s="1"/>
  <c r="AP93" i="30"/>
  <c r="BE55" i="34"/>
  <c r="R42" i="34"/>
  <c r="AL48" i="34"/>
  <c r="Q71" i="34"/>
  <c r="AT15" i="35"/>
  <c r="AT113" i="34"/>
  <c r="AT116" i="34" s="1"/>
  <c r="AR105" i="34"/>
  <c r="AS3" i="30"/>
  <c r="AR97" i="34"/>
  <c r="AR90" i="34"/>
  <c r="AZ5" i="59" s="1"/>
  <c r="AR68" i="34"/>
  <c r="AR44" i="34"/>
  <c r="AR37" i="34"/>
  <c r="AR74" i="34"/>
  <c r="AR62" i="34"/>
  <c r="AR9" i="34"/>
  <c r="AR30" i="34"/>
  <c r="AR112" i="34"/>
  <c r="AR83" i="34"/>
  <c r="AS87" i="30" s="1"/>
  <c r="AR137" i="30"/>
  <c r="AR148" i="30"/>
  <c r="AR214" i="30"/>
  <c r="AR170" i="30"/>
  <c r="AR75" i="30"/>
  <c r="AR192" i="30"/>
  <c r="AR159" i="30"/>
  <c r="AR15" i="30"/>
  <c r="AR126" i="30"/>
  <c r="AR181" i="30"/>
  <c r="AT57" i="35"/>
  <c r="AS2" i="34"/>
  <c r="AT27" i="35"/>
  <c r="AU1" i="35"/>
  <c r="AP39" i="30"/>
  <c r="AP63" i="30" s="1"/>
  <c r="AP51" i="30"/>
  <c r="AQ112" i="30"/>
  <c r="AQ203" i="30"/>
  <c r="AQ27" i="30"/>
  <c r="AT95" i="30"/>
  <c r="S13" i="35" l="1"/>
  <c r="S77" i="34"/>
  <c r="S78" i="34"/>
  <c r="S79" i="34" s="1"/>
  <c r="Y122" i="30"/>
  <c r="Z113" i="30" s="1"/>
  <c r="Y100" i="30"/>
  <c r="Z99" i="30" s="1"/>
  <c r="Z115" i="30" s="1"/>
  <c r="Z167" i="30" s="1"/>
  <c r="AA70" i="34"/>
  <c r="AB50" i="34"/>
  <c r="AB101" i="34" s="1"/>
  <c r="AC33" i="35" s="1"/>
  <c r="AR89" i="30"/>
  <c r="AQ93" i="30"/>
  <c r="AR105" i="30"/>
  <c r="AR66" i="35" s="1"/>
  <c r="AR47" i="35" s="1"/>
  <c r="BF55" i="34"/>
  <c r="AM45" i="34"/>
  <c r="AM48" i="34" s="1"/>
  <c r="AM8" i="35"/>
  <c r="Y106" i="30"/>
  <c r="Y109" i="30" s="1"/>
  <c r="Y110" i="30" s="1"/>
  <c r="Y101" i="30"/>
  <c r="Z94" i="30" s="1"/>
  <c r="Z96" i="30" s="1"/>
  <c r="Z120" i="30" s="1"/>
  <c r="Z145" i="30" s="1"/>
  <c r="Z146" i="30" s="1"/>
  <c r="Y12" i="34" s="1"/>
  <c r="Z41" i="35" s="1"/>
  <c r="J41" i="51" s="1"/>
  <c r="Q73" i="34"/>
  <c r="S7" i="35"/>
  <c r="S38" i="34"/>
  <c r="AU113" i="34"/>
  <c r="AU116" i="34" s="1"/>
  <c r="AU15" i="35"/>
  <c r="AT2" i="34"/>
  <c r="AU27" i="35"/>
  <c r="AV1" i="35"/>
  <c r="AU57" i="35"/>
  <c r="AS105" i="34"/>
  <c r="AT3" i="30"/>
  <c r="AS97" i="34"/>
  <c r="AS112" i="34"/>
  <c r="AS74" i="34"/>
  <c r="AS68" i="34"/>
  <c r="AS90" i="34"/>
  <c r="BA5" i="59" s="1"/>
  <c r="AS83" i="34"/>
  <c r="AT87" i="30" s="1"/>
  <c r="AS30" i="34"/>
  <c r="AS44" i="34"/>
  <c r="AS9" i="34"/>
  <c r="AS62" i="34"/>
  <c r="AS37" i="34"/>
  <c r="AR203" i="30"/>
  <c r="AR112" i="30"/>
  <c r="AR27" i="30"/>
  <c r="AS137" i="30"/>
  <c r="AS181" i="30"/>
  <c r="AS148" i="30"/>
  <c r="AS75" i="30"/>
  <c r="AS159" i="30"/>
  <c r="AS192" i="30"/>
  <c r="AS214" i="30"/>
  <c r="AS126" i="30"/>
  <c r="AS15" i="30"/>
  <c r="AS170" i="30"/>
  <c r="AQ51" i="30"/>
  <c r="AQ39" i="30"/>
  <c r="AQ63" i="30" s="1"/>
  <c r="Y123" i="30"/>
  <c r="AU95" i="30"/>
  <c r="Z98" i="30" l="1"/>
  <c r="C98" i="30" s="1"/>
  <c r="S80" i="34"/>
  <c r="C99" i="30"/>
  <c r="Y134" i="30"/>
  <c r="Z50" i="35"/>
  <c r="AC90" i="30"/>
  <c r="AC91" i="30" s="1"/>
  <c r="AB60" i="34"/>
  <c r="AB76" i="34" s="1"/>
  <c r="AB53" i="34"/>
  <c r="AB58" i="34" s="1"/>
  <c r="AB107" i="34"/>
  <c r="AC30" i="35" s="1"/>
  <c r="AB21" i="34"/>
  <c r="AB57" i="34"/>
  <c r="AR93" i="30"/>
  <c r="AS89" i="30"/>
  <c r="AS105" i="30"/>
  <c r="AS66" i="35" s="1"/>
  <c r="BG55" i="34"/>
  <c r="AN45" i="34"/>
  <c r="AN8" i="35"/>
  <c r="R69" i="34"/>
  <c r="R72" i="34" s="1"/>
  <c r="C96" i="30"/>
  <c r="S39" i="34"/>
  <c r="Z114" i="30"/>
  <c r="Z222" i="30" s="1"/>
  <c r="Z100" i="30"/>
  <c r="AA98" i="30" s="1"/>
  <c r="R12" i="35"/>
  <c r="AV113" i="34"/>
  <c r="AV116" i="34" s="1"/>
  <c r="AV15" i="35"/>
  <c r="AU2" i="34"/>
  <c r="AV57" i="35"/>
  <c r="AW1" i="35"/>
  <c r="AV27" i="35"/>
  <c r="AS112" i="30"/>
  <c r="AS27" i="30"/>
  <c r="AS203" i="30"/>
  <c r="AT75" i="30"/>
  <c r="AT181" i="30"/>
  <c r="AT148" i="30"/>
  <c r="AT159" i="30"/>
  <c r="AT126" i="30"/>
  <c r="AT137" i="30"/>
  <c r="AT170" i="30"/>
  <c r="AT192" i="30"/>
  <c r="AT15" i="30"/>
  <c r="AT214" i="30"/>
  <c r="AR39" i="30"/>
  <c r="AR63" i="30" s="1"/>
  <c r="AR51" i="30"/>
  <c r="AU3" i="30"/>
  <c r="AT97" i="34"/>
  <c r="AT112" i="34"/>
  <c r="AT90" i="34"/>
  <c r="BB5" i="59" s="1"/>
  <c r="AT62" i="34"/>
  <c r="AT105" i="34"/>
  <c r="AT44" i="34"/>
  <c r="AT83" i="34"/>
  <c r="AU87" i="30" s="1"/>
  <c r="AT68" i="34"/>
  <c r="AT37" i="34"/>
  <c r="AT9" i="34"/>
  <c r="AT30" i="34"/>
  <c r="AT74" i="34"/>
  <c r="AV95" i="30"/>
  <c r="T75" i="34" l="1"/>
  <c r="T13" i="35"/>
  <c r="AS47" i="35"/>
  <c r="AB70" i="34"/>
  <c r="AC50" i="34"/>
  <c r="AC101" i="34" s="1"/>
  <c r="AD33" i="35" s="1"/>
  <c r="AT89" i="30"/>
  <c r="AT105" i="30"/>
  <c r="AT66" i="35" s="1"/>
  <c r="AS93" i="30"/>
  <c r="BH55" i="34"/>
  <c r="T67" i="35"/>
  <c r="Z101" i="30"/>
  <c r="AA94" i="30" s="1"/>
  <c r="AA96" i="30" s="1"/>
  <c r="AA120" i="30" s="1"/>
  <c r="AA145" i="30" s="1"/>
  <c r="AA146" i="30" s="1"/>
  <c r="Z12" i="34" s="1"/>
  <c r="AA41" i="35" s="1"/>
  <c r="C100" i="30"/>
  <c r="C101" i="30" s="1"/>
  <c r="Z106" i="30"/>
  <c r="Z109" i="30" s="1"/>
  <c r="AA99" i="30"/>
  <c r="AA115" i="30" s="1"/>
  <c r="AA167" i="30" s="1"/>
  <c r="R71" i="34"/>
  <c r="Z122" i="30"/>
  <c r="Z134" i="30" s="1"/>
  <c r="S42" i="34"/>
  <c r="AW113" i="34"/>
  <c r="AW116" i="34" s="1"/>
  <c r="AW15" i="35"/>
  <c r="AS39" i="30"/>
  <c r="AS63" i="30" s="1"/>
  <c r="AS51" i="30"/>
  <c r="AU15" i="30"/>
  <c r="AU75" i="30"/>
  <c r="AU181" i="30"/>
  <c r="AU126" i="30"/>
  <c r="AU214" i="30"/>
  <c r="AU137" i="30"/>
  <c r="AU170" i="30"/>
  <c r="AU159" i="30"/>
  <c r="AU192" i="30"/>
  <c r="AU148" i="30"/>
  <c r="AT203" i="30"/>
  <c r="AT112" i="30"/>
  <c r="AT27" i="30"/>
  <c r="AV2" i="34"/>
  <c r="AW57" i="35"/>
  <c r="AW27" i="35"/>
  <c r="AX1" i="35"/>
  <c r="AU112" i="34"/>
  <c r="AU105" i="34"/>
  <c r="AU83" i="34"/>
  <c r="AV87" i="30" s="1"/>
  <c r="AU74" i="34"/>
  <c r="AU68" i="34"/>
  <c r="AU90" i="34"/>
  <c r="BC5" i="59" s="1"/>
  <c r="AU44" i="34"/>
  <c r="AU37" i="34"/>
  <c r="AU9" i="34"/>
  <c r="AU62" i="34"/>
  <c r="AU30" i="34"/>
  <c r="AU97" i="34"/>
  <c r="AV3" i="30"/>
  <c r="AW95" i="30"/>
  <c r="AA114" i="30"/>
  <c r="AA222" i="30" s="1"/>
  <c r="AA50" i="35" l="1"/>
  <c r="T78" i="34"/>
  <c r="T79" i="34" s="1"/>
  <c r="T77" i="34"/>
  <c r="AT47" i="35"/>
  <c r="AC107" i="34"/>
  <c r="AD30" i="35" s="1"/>
  <c r="AC57" i="34"/>
  <c r="AC60" i="34"/>
  <c r="AC76" i="34" s="1"/>
  <c r="AC21" i="34"/>
  <c r="AC53" i="34"/>
  <c r="AD90" i="30"/>
  <c r="AD91" i="30" s="1"/>
  <c r="AU105" i="30"/>
  <c r="AU66" i="35" s="1"/>
  <c r="AU47" i="35" s="1"/>
  <c r="AT93" i="30"/>
  <c r="AU89" i="30"/>
  <c r="BI55" i="34"/>
  <c r="C106" i="30"/>
  <c r="R73" i="34"/>
  <c r="S12" i="35" s="1"/>
  <c r="AA100" i="30"/>
  <c r="AB99" i="30" s="1"/>
  <c r="AB115" i="30" s="1"/>
  <c r="AB167" i="30" s="1"/>
  <c r="AA113" i="30"/>
  <c r="AA122" i="30" s="1"/>
  <c r="AN48" i="34"/>
  <c r="AO8" i="35" s="1"/>
  <c r="AX52" i="35"/>
  <c r="L52" i="51" s="1"/>
  <c r="Z123" i="30"/>
  <c r="T38" i="34"/>
  <c r="T7" i="35"/>
  <c r="AX15" i="35"/>
  <c r="L15" i="51" s="1"/>
  <c r="AX113" i="34"/>
  <c r="AX116" i="34" s="1"/>
  <c r="AT39" i="30"/>
  <c r="AT63" i="30" s="1"/>
  <c r="AT51" i="30"/>
  <c r="AV105" i="34"/>
  <c r="AW3" i="30"/>
  <c r="AV97" i="34"/>
  <c r="AV112" i="34"/>
  <c r="AV90" i="34"/>
  <c r="BD5" i="59" s="1"/>
  <c r="AV83" i="34"/>
  <c r="AW87" i="30" s="1"/>
  <c r="AV74" i="34"/>
  <c r="AV44" i="34"/>
  <c r="AV37" i="34"/>
  <c r="AV30" i="34"/>
  <c r="AV9" i="34"/>
  <c r="AV68" i="34"/>
  <c r="AV62" i="34"/>
  <c r="AX57" i="35"/>
  <c r="AX27" i="35"/>
  <c r="AY1" i="35"/>
  <c r="AW2" i="34"/>
  <c r="AU203" i="30"/>
  <c r="AU112" i="30"/>
  <c r="AU27" i="30"/>
  <c r="AV181" i="30"/>
  <c r="AV159" i="30"/>
  <c r="AV170" i="30"/>
  <c r="AV126" i="30"/>
  <c r="AV214" i="30"/>
  <c r="AV75" i="30"/>
  <c r="AV192" i="30"/>
  <c r="AV15" i="30"/>
  <c r="AV137" i="30"/>
  <c r="AV148" i="30"/>
  <c r="C109" i="30"/>
  <c r="Z110" i="30"/>
  <c r="C110" i="30" s="1"/>
  <c r="T80" i="34" l="1"/>
  <c r="U13" i="35" s="1"/>
  <c r="AD50" i="34"/>
  <c r="AD60" i="34" s="1"/>
  <c r="AD76" i="34" s="1"/>
  <c r="AC58" i="34"/>
  <c r="AC70" i="34" s="1"/>
  <c r="AV105" i="30"/>
  <c r="AV66" i="35" s="1"/>
  <c r="AV47" i="35" s="1"/>
  <c r="AU93" i="30"/>
  <c r="AV89" i="30"/>
  <c r="AA101" i="30"/>
  <c r="AB94" i="30" s="1"/>
  <c r="AB96" i="30" s="1"/>
  <c r="AB120" i="30" s="1"/>
  <c r="AB145" i="30" s="1"/>
  <c r="AB146" i="30" s="1"/>
  <c r="AA12" i="34" s="1"/>
  <c r="AB41" i="35" s="1"/>
  <c r="S69" i="34"/>
  <c r="S72" i="34" s="1"/>
  <c r="AB98" i="30"/>
  <c r="AB114" i="30" s="1"/>
  <c r="AB222" i="30" s="1"/>
  <c r="AA106" i="30"/>
  <c r="AA109" i="30" s="1"/>
  <c r="AA110" i="30" s="1"/>
  <c r="AO45" i="34"/>
  <c r="AO48" i="34" s="1"/>
  <c r="AP45" i="34" s="1"/>
  <c r="AP48" i="34" s="1"/>
  <c r="T39" i="34"/>
  <c r="U67" i="35" s="1"/>
  <c r="AY113" i="34"/>
  <c r="AY116" i="34" s="1"/>
  <c r="AY15" i="35"/>
  <c r="AX2" i="34"/>
  <c r="AY27" i="35"/>
  <c r="AZ1" i="35"/>
  <c r="AY57" i="35"/>
  <c r="AW192" i="30"/>
  <c r="AW148" i="30"/>
  <c r="AW15" i="30"/>
  <c r="AW170" i="30"/>
  <c r="AW137" i="30"/>
  <c r="AW126" i="30"/>
  <c r="AW181" i="30"/>
  <c r="AW75" i="30"/>
  <c r="AW159" i="30"/>
  <c r="AW214" i="30"/>
  <c r="AV112" i="30"/>
  <c r="AV203" i="30"/>
  <c r="AV27" i="30"/>
  <c r="AU39" i="30"/>
  <c r="AU63" i="30" s="1"/>
  <c r="AU51" i="30"/>
  <c r="AW105" i="34"/>
  <c r="AX3" i="30"/>
  <c r="AW97" i="34"/>
  <c r="AW112" i="34"/>
  <c r="AW74" i="34"/>
  <c r="AW68" i="34"/>
  <c r="AW90" i="34"/>
  <c r="BE5" i="59" s="1"/>
  <c r="AW83" i="34"/>
  <c r="AX87" i="30" s="1"/>
  <c r="AW62" i="34"/>
  <c r="AW37" i="34"/>
  <c r="AW30" i="34"/>
  <c r="AW9" i="34"/>
  <c r="AW44" i="34"/>
  <c r="AA134" i="30"/>
  <c r="AA123" i="30"/>
  <c r="AB113" i="30"/>
  <c r="AX95" i="30"/>
  <c r="E88" i="30"/>
  <c r="AB50" i="35" l="1"/>
  <c r="U75" i="34"/>
  <c r="U78" i="34" s="1"/>
  <c r="U79" i="34" s="1"/>
  <c r="AD21" i="34"/>
  <c r="AD57" i="34"/>
  <c r="AE90" i="30"/>
  <c r="AE91" i="30" s="1"/>
  <c r="AD107" i="34"/>
  <c r="AE30" i="35" s="1"/>
  <c r="AD53" i="34"/>
  <c r="AD58" i="34" s="1"/>
  <c r="AD101" i="34"/>
  <c r="AE33" i="35" s="1"/>
  <c r="AW89" i="30"/>
  <c r="AW105" i="30"/>
  <c r="AW66" i="35" s="1"/>
  <c r="AW47" i="35" s="1"/>
  <c r="AV93" i="30"/>
  <c r="AB100" i="30"/>
  <c r="AC99" i="30" s="1"/>
  <c r="AC115" i="30" s="1"/>
  <c r="AC167" i="30" s="1"/>
  <c r="AB122" i="30"/>
  <c r="AB134" i="30" s="1"/>
  <c r="S71" i="34"/>
  <c r="AP8" i="35"/>
  <c r="T42" i="34"/>
  <c r="AQ45" i="34"/>
  <c r="AQ48" i="34" s="1"/>
  <c r="AQ8" i="35"/>
  <c r="AZ15" i="35"/>
  <c r="AZ113" i="34"/>
  <c r="AZ116" i="34" s="1"/>
  <c r="AW112" i="30"/>
  <c r="AW203" i="30"/>
  <c r="AW27" i="30"/>
  <c r="AY2" i="34"/>
  <c r="AZ57" i="35"/>
  <c r="AZ27" i="35"/>
  <c r="BA1" i="35"/>
  <c r="AX137" i="30"/>
  <c r="AX75" i="30"/>
  <c r="AX214" i="30"/>
  <c r="AX159" i="30"/>
  <c r="AX192" i="30"/>
  <c r="AX126" i="30"/>
  <c r="AX181" i="30"/>
  <c r="AX15" i="30"/>
  <c r="AX170" i="30"/>
  <c r="AX148" i="30"/>
  <c r="AV51" i="30"/>
  <c r="AV39" i="30"/>
  <c r="AV63" i="30" s="1"/>
  <c r="AY3" i="30"/>
  <c r="AX97" i="34"/>
  <c r="AX112" i="34"/>
  <c r="AX90" i="34"/>
  <c r="BF5" i="59" s="1"/>
  <c r="AX105" i="34"/>
  <c r="AX62" i="34"/>
  <c r="AX68" i="34"/>
  <c r="AX30" i="34"/>
  <c r="AX83" i="34"/>
  <c r="AY87" i="30" s="1"/>
  <c r="AX74" i="34"/>
  <c r="AX44" i="34"/>
  <c r="AX9" i="34"/>
  <c r="AX37" i="34"/>
  <c r="AZ95" i="30"/>
  <c r="E95" i="30"/>
  <c r="AY95" i="30"/>
  <c r="U77" i="34" l="1"/>
  <c r="U80" i="34" s="1"/>
  <c r="V75" i="34" s="1"/>
  <c r="AD70" i="34"/>
  <c r="AE50" i="34"/>
  <c r="AE53" i="34" s="1"/>
  <c r="AF50" i="34" s="1"/>
  <c r="AF107" i="34" s="1"/>
  <c r="AG30" i="35" s="1"/>
  <c r="AC98" i="30"/>
  <c r="AC114" i="30" s="1"/>
  <c r="AC222" i="30" s="1"/>
  <c r="AB106" i="30"/>
  <c r="AB109" i="30" s="1"/>
  <c r="AB110" i="30" s="1"/>
  <c r="AB101" i="30"/>
  <c r="AC94" i="30" s="1"/>
  <c r="AC96" i="30" s="1"/>
  <c r="AC120" i="30" s="1"/>
  <c r="AC145" i="30" s="1"/>
  <c r="AC146" i="30" s="1"/>
  <c r="AB12" i="34" s="1"/>
  <c r="AC41" i="35" s="1"/>
  <c r="AX89" i="30"/>
  <c r="AX105" i="30"/>
  <c r="AW93" i="30"/>
  <c r="S73" i="34"/>
  <c r="T69" i="34" s="1"/>
  <c r="T72" i="34" s="1"/>
  <c r="AB123" i="30"/>
  <c r="AC113" i="30"/>
  <c r="AR45" i="34"/>
  <c r="AR48" i="34" s="1"/>
  <c r="AR8" i="35"/>
  <c r="U7" i="35"/>
  <c r="U38" i="34"/>
  <c r="BA15" i="35"/>
  <c r="BA113" i="34"/>
  <c r="BA116" i="34" s="1"/>
  <c r="AY75" i="30"/>
  <c r="AY148" i="30"/>
  <c r="AY181" i="30"/>
  <c r="AY126" i="30"/>
  <c r="AY15" i="30"/>
  <c r="AY170" i="30"/>
  <c r="AY159" i="30"/>
  <c r="AY137" i="30"/>
  <c r="AY214" i="30"/>
  <c r="AY192" i="30"/>
  <c r="AY112" i="34"/>
  <c r="AY105" i="34"/>
  <c r="AY83" i="34"/>
  <c r="AZ87" i="30" s="1"/>
  <c r="AZ3" i="30"/>
  <c r="AY97" i="34"/>
  <c r="AY74" i="34"/>
  <c r="AY68" i="34"/>
  <c r="AY44" i="34"/>
  <c r="AY9" i="34"/>
  <c r="AY37" i="34"/>
  <c r="AY62" i="34"/>
  <c r="AY30" i="34"/>
  <c r="AY90" i="34"/>
  <c r="BG5" i="59" s="1"/>
  <c r="AX27" i="30"/>
  <c r="AX203" i="30"/>
  <c r="AX112" i="30"/>
  <c r="AZ2" i="34"/>
  <c r="BA57" i="35"/>
  <c r="BA27" i="35"/>
  <c r="BB1" i="35"/>
  <c r="AW51" i="30"/>
  <c r="AW39" i="30"/>
  <c r="AW63" i="30" s="1"/>
  <c r="AC50" i="35" l="1"/>
  <c r="AE107" i="34"/>
  <c r="AF30" i="35" s="1"/>
  <c r="AE60" i="34"/>
  <c r="AE76" i="34" s="1"/>
  <c r="AE57" i="34"/>
  <c r="V13" i="35"/>
  <c r="AE101" i="34"/>
  <c r="AF33" i="35" s="1"/>
  <c r="V78" i="34"/>
  <c r="V79" i="34" s="1"/>
  <c r="V77" i="34"/>
  <c r="AE21" i="34"/>
  <c r="AF90" i="30"/>
  <c r="AF91" i="30" s="1"/>
  <c r="AE58" i="34"/>
  <c r="AF21" i="34"/>
  <c r="AF101" i="34"/>
  <c r="AG33" i="35" s="1"/>
  <c r="AF57" i="34"/>
  <c r="AF53" i="34"/>
  <c r="AF58" i="34" s="1"/>
  <c r="AC100" i="30"/>
  <c r="AC101" i="30" s="1"/>
  <c r="AD94" i="30" s="1"/>
  <c r="AD96" i="30" s="1"/>
  <c r="AD120" i="30" s="1"/>
  <c r="AD145" i="30" s="1"/>
  <c r="AD146" i="30" s="1"/>
  <c r="AC12" i="34" s="1"/>
  <c r="AD41" i="35" s="1"/>
  <c r="AD50" i="35" s="1"/>
  <c r="AG90" i="30"/>
  <c r="AG91" i="30" s="1"/>
  <c r="AF60" i="34"/>
  <c r="AF76" i="34" s="1"/>
  <c r="E105" i="30"/>
  <c r="AX66" i="35"/>
  <c r="AY105" i="30"/>
  <c r="AY66" i="35" s="1"/>
  <c r="E89" i="30"/>
  <c r="AY89" i="30"/>
  <c r="AX93" i="30"/>
  <c r="E93" i="30" s="1"/>
  <c r="T12" i="35"/>
  <c r="AC122" i="30"/>
  <c r="AD113" i="30" s="1"/>
  <c r="AS8" i="35"/>
  <c r="AS45" i="34"/>
  <c r="AS48" i="34" s="1"/>
  <c r="U39" i="34"/>
  <c r="V67" i="35" s="1"/>
  <c r="T71" i="34"/>
  <c r="BB113" i="34"/>
  <c r="BB116" i="34" s="1"/>
  <c r="BB15" i="35"/>
  <c r="BB57" i="35"/>
  <c r="BB27" i="35"/>
  <c r="BC1" i="35"/>
  <c r="BA2" i="34"/>
  <c r="AZ15" i="30"/>
  <c r="AZ214" i="30"/>
  <c r="AZ159" i="30"/>
  <c r="AZ148" i="30"/>
  <c r="AZ192" i="30"/>
  <c r="AZ126" i="30"/>
  <c r="AZ75" i="30"/>
  <c r="AZ181" i="30"/>
  <c r="AZ137" i="30"/>
  <c r="AZ170" i="30"/>
  <c r="AZ105" i="34"/>
  <c r="BA3" i="30"/>
  <c r="AZ97" i="34"/>
  <c r="AZ112" i="34"/>
  <c r="AZ90" i="34"/>
  <c r="BH5" i="59" s="1"/>
  <c r="AZ68" i="34"/>
  <c r="AZ44" i="34"/>
  <c r="AZ37" i="34"/>
  <c r="AZ30" i="34"/>
  <c r="AZ83" i="34"/>
  <c r="BA87" i="30" s="1"/>
  <c r="AZ9" i="34"/>
  <c r="AZ74" i="34"/>
  <c r="AZ62" i="34"/>
  <c r="AX39" i="30"/>
  <c r="AX63" i="30" s="1"/>
  <c r="AX51" i="30"/>
  <c r="AY203" i="30"/>
  <c r="AY112" i="30"/>
  <c r="AY27" i="30"/>
  <c r="BA95" i="30"/>
  <c r="BB95" i="30"/>
  <c r="AE70" i="34" l="1"/>
  <c r="V80" i="34"/>
  <c r="AY47" i="35"/>
  <c r="AX47" i="35"/>
  <c r="L47" i="51" s="1"/>
  <c r="L65" i="51"/>
  <c r="AC106" i="30"/>
  <c r="AC109" i="30" s="1"/>
  <c r="AC110" i="30" s="1"/>
  <c r="AF70" i="34"/>
  <c r="AG50" i="34"/>
  <c r="AG101" i="34" s="1"/>
  <c r="AH33" i="35" s="1"/>
  <c r="AD99" i="30"/>
  <c r="AD115" i="30" s="1"/>
  <c r="AD167" i="30" s="1"/>
  <c r="AD98" i="30"/>
  <c r="AD114" i="30" s="1"/>
  <c r="AD222" i="30" s="1"/>
  <c r="AZ89" i="30"/>
  <c r="AY93" i="30"/>
  <c r="AZ105" i="30"/>
  <c r="AZ66" i="35" s="1"/>
  <c r="AZ47" i="35" s="1"/>
  <c r="AC134" i="30"/>
  <c r="AC123" i="30"/>
  <c r="AT45" i="34"/>
  <c r="AT48" i="34" s="1"/>
  <c r="AT8" i="35"/>
  <c r="U42" i="34"/>
  <c r="T73" i="34"/>
  <c r="BC113" i="34"/>
  <c r="BC116" i="34" s="1"/>
  <c r="BC15" i="35"/>
  <c r="BA170" i="30"/>
  <c r="BA126" i="30"/>
  <c r="BA148" i="30"/>
  <c r="BA214" i="30"/>
  <c r="BA137" i="30"/>
  <c r="BA181" i="30"/>
  <c r="BA192" i="30"/>
  <c r="BA15" i="30"/>
  <c r="BA75" i="30"/>
  <c r="BA159" i="30"/>
  <c r="BA105" i="34"/>
  <c r="BB3" i="30"/>
  <c r="BA97" i="34"/>
  <c r="BA112" i="34"/>
  <c r="BA74" i="34"/>
  <c r="BA68" i="34"/>
  <c r="BA90" i="34"/>
  <c r="BI5" i="59" s="1"/>
  <c r="BA83" i="34"/>
  <c r="BB87" i="30" s="1"/>
  <c r="BA44" i="34"/>
  <c r="BA62" i="34"/>
  <c r="BA37" i="34"/>
  <c r="BA30" i="34"/>
  <c r="BA9" i="34"/>
  <c r="BB2" i="34"/>
  <c r="BC27" i="35"/>
  <c r="BD1" i="35"/>
  <c r="BC57" i="35"/>
  <c r="AY51" i="30"/>
  <c r="AY39" i="30"/>
  <c r="AY63" i="30" s="1"/>
  <c r="AZ112" i="30"/>
  <c r="AZ203" i="30"/>
  <c r="AZ27" i="30"/>
  <c r="BC95" i="30"/>
  <c r="W75" i="34" l="1"/>
  <c r="W13" i="35"/>
  <c r="AG57" i="34"/>
  <c r="AG107" i="34"/>
  <c r="AH30" i="35" s="1"/>
  <c r="AG60" i="34"/>
  <c r="AG76" i="34" s="1"/>
  <c r="AD100" i="30"/>
  <c r="AE99" i="30" s="1"/>
  <c r="AE115" i="30" s="1"/>
  <c r="AE167" i="30" s="1"/>
  <c r="AG21" i="34"/>
  <c r="AG53" i="34"/>
  <c r="AG58" i="34" s="1"/>
  <c r="AH90" i="30"/>
  <c r="AH91" i="30" s="1"/>
  <c r="AD122" i="30"/>
  <c r="AE113" i="30" s="1"/>
  <c r="BA89" i="30"/>
  <c r="AZ93" i="30"/>
  <c r="BA105" i="30"/>
  <c r="BA66" i="35" s="1"/>
  <c r="BA47" i="35" s="1"/>
  <c r="AU8" i="35"/>
  <c r="AU45" i="34"/>
  <c r="AU48" i="34" s="1"/>
  <c r="U12" i="35"/>
  <c r="U69" i="34"/>
  <c r="U72" i="34" s="1"/>
  <c r="V7" i="35"/>
  <c r="V38" i="34"/>
  <c r="BD113" i="34"/>
  <c r="BD116" i="34" s="1"/>
  <c r="BD15" i="35"/>
  <c r="BA203" i="30"/>
  <c r="BA112" i="30"/>
  <c r="BA27" i="30"/>
  <c r="BC2" i="34"/>
  <c r="BD57" i="35"/>
  <c r="BD27" i="35"/>
  <c r="BE1" i="35"/>
  <c r="BB75" i="30"/>
  <c r="BB170" i="30"/>
  <c r="BB126" i="30"/>
  <c r="BB148" i="30"/>
  <c r="BB15" i="30"/>
  <c r="BB181" i="30"/>
  <c r="BB214" i="30"/>
  <c r="BB137" i="30"/>
  <c r="BB159" i="30"/>
  <c r="BB192" i="30"/>
  <c r="AZ39" i="30"/>
  <c r="AZ63" i="30" s="1"/>
  <c r="AZ51" i="30"/>
  <c r="BC3" i="30"/>
  <c r="BB97" i="34"/>
  <c r="BB112" i="34"/>
  <c r="BB90" i="34"/>
  <c r="BJ5" i="59" s="1"/>
  <c r="BB105" i="34"/>
  <c r="BB62" i="34"/>
  <c r="BB74" i="34"/>
  <c r="BB37" i="34"/>
  <c r="BB30" i="34"/>
  <c r="BB9" i="34"/>
  <c r="BB68" i="34"/>
  <c r="BB83" i="34"/>
  <c r="BC87" i="30" s="1"/>
  <c r="BB44" i="34"/>
  <c r="BD95" i="30"/>
  <c r="W77" i="34" l="1"/>
  <c r="W78" i="34"/>
  <c r="W79" i="34" s="1"/>
  <c r="AG70" i="34"/>
  <c r="AE98" i="30"/>
  <c r="AE114" i="30" s="1"/>
  <c r="AE222" i="30" s="1"/>
  <c r="AH50" i="34"/>
  <c r="AH101" i="34" s="1"/>
  <c r="AI33" i="35" s="1"/>
  <c r="AD134" i="30"/>
  <c r="AD101" i="30"/>
  <c r="AE94" i="30" s="1"/>
  <c r="AE96" i="30" s="1"/>
  <c r="AE120" i="30" s="1"/>
  <c r="AE145" i="30" s="1"/>
  <c r="AE146" i="30" s="1"/>
  <c r="AD12" i="34" s="1"/>
  <c r="AE41" i="35" s="1"/>
  <c r="AD106" i="30"/>
  <c r="AD109" i="30" s="1"/>
  <c r="AD110" i="30" s="1"/>
  <c r="AD123" i="30"/>
  <c r="BB89" i="30"/>
  <c r="BA93" i="30"/>
  <c r="BB105" i="30"/>
  <c r="BB66" i="35" s="1"/>
  <c r="BB47" i="35" s="1"/>
  <c r="AV8" i="35"/>
  <c r="AV45" i="34"/>
  <c r="AV48" i="34" s="1"/>
  <c r="V39" i="34"/>
  <c r="W67" i="35" s="1"/>
  <c r="U71" i="34"/>
  <c r="BE113" i="34"/>
  <c r="BE116" i="34" s="1"/>
  <c r="BE15" i="35"/>
  <c r="BC75" i="30"/>
  <c r="BC15" i="30"/>
  <c r="BC170" i="30"/>
  <c r="BC148" i="30"/>
  <c r="BC192" i="30"/>
  <c r="BC126" i="30"/>
  <c r="BC214" i="30"/>
  <c r="BC181" i="30"/>
  <c r="BC159" i="30"/>
  <c r="BC137" i="30"/>
  <c r="BC112" i="34"/>
  <c r="BC105" i="34"/>
  <c r="BC83" i="34"/>
  <c r="BD87" i="30" s="1"/>
  <c r="BD3" i="30"/>
  <c r="BC97" i="34"/>
  <c r="BC74" i="34"/>
  <c r="BC68" i="34"/>
  <c r="BC90" i="34"/>
  <c r="BK5" i="59" s="1"/>
  <c r="BC62" i="34"/>
  <c r="BC30" i="34"/>
  <c r="BC9" i="34"/>
  <c r="BC44" i="34"/>
  <c r="BC37" i="34"/>
  <c r="BD2" i="34"/>
  <c r="BE57" i="35"/>
  <c r="BE27" i="35"/>
  <c r="BF1" i="35"/>
  <c r="BA51" i="30"/>
  <c r="BA39" i="30"/>
  <c r="BA63" i="30" s="1"/>
  <c r="BB203" i="30"/>
  <c r="BB112" i="30"/>
  <c r="BB27" i="30"/>
  <c r="BE95" i="30"/>
  <c r="AE50" i="35" l="1"/>
  <c r="AH60" i="34"/>
  <c r="AH76" i="34" s="1"/>
  <c r="W80" i="34"/>
  <c r="AI90" i="30"/>
  <c r="AI91" i="30" s="1"/>
  <c r="AH21" i="34"/>
  <c r="AH53" i="34"/>
  <c r="AH58" i="34" s="1"/>
  <c r="AH107" i="34"/>
  <c r="AI30" i="35" s="1"/>
  <c r="AH57" i="34"/>
  <c r="AE100" i="30"/>
  <c r="AE106" i="30" s="1"/>
  <c r="AE109" i="30" s="1"/>
  <c r="AE110" i="30" s="1"/>
  <c r="BC105" i="30"/>
  <c r="BC66" i="35" s="1"/>
  <c r="BC47" i="35" s="1"/>
  <c r="BB93" i="30"/>
  <c r="BC89" i="30"/>
  <c r="V42" i="34"/>
  <c r="AW45" i="34"/>
  <c r="AW48" i="34" s="1"/>
  <c r="AW8" i="35"/>
  <c r="AE122" i="30"/>
  <c r="U73" i="34"/>
  <c r="BF113" i="34"/>
  <c r="BF116" i="34" s="1"/>
  <c r="BF15" i="35"/>
  <c r="BF57" i="35"/>
  <c r="BE2" i="34"/>
  <c r="BF27" i="35"/>
  <c r="BG1" i="35"/>
  <c r="BD170" i="30"/>
  <c r="BD159" i="30"/>
  <c r="BD126" i="30"/>
  <c r="BD214" i="30"/>
  <c r="BD137" i="30"/>
  <c r="BD15" i="30"/>
  <c r="BD148" i="30"/>
  <c r="BD75" i="30"/>
  <c r="BD192" i="30"/>
  <c r="BD181" i="30"/>
  <c r="BC112" i="30"/>
  <c r="BC27" i="30"/>
  <c r="BC203" i="30"/>
  <c r="BB51" i="30"/>
  <c r="BB39" i="30"/>
  <c r="BB63" i="30" s="1"/>
  <c r="BD105" i="34"/>
  <c r="BE3" i="30"/>
  <c r="BD97" i="34"/>
  <c r="BD112" i="34"/>
  <c r="BD90" i="34"/>
  <c r="BL5" i="59" s="1"/>
  <c r="BD83" i="34"/>
  <c r="BE87" i="30" s="1"/>
  <c r="BD74" i="34"/>
  <c r="BD44" i="34"/>
  <c r="BD37" i="34"/>
  <c r="BD30" i="34"/>
  <c r="BD9" i="34"/>
  <c r="BD68" i="34"/>
  <c r="BD62" i="34"/>
  <c r="BF95" i="30"/>
  <c r="AH70" i="34" l="1"/>
  <c r="X13" i="35"/>
  <c r="X75" i="34"/>
  <c r="AI50" i="34"/>
  <c r="AI101" i="34" s="1"/>
  <c r="AJ33" i="35" s="1"/>
  <c r="AF98" i="30"/>
  <c r="AF114" i="30" s="1"/>
  <c r="AF222" i="30" s="1"/>
  <c r="AE101" i="30"/>
  <c r="AF94" i="30" s="1"/>
  <c r="AF96" i="30" s="1"/>
  <c r="AF120" i="30" s="1"/>
  <c r="AF145" i="30" s="1"/>
  <c r="AF146" i="30" s="1"/>
  <c r="AE12" i="34" s="1"/>
  <c r="AF41" i="35" s="1"/>
  <c r="AF50" i="35" s="1"/>
  <c r="AE123" i="30"/>
  <c r="AF99" i="30"/>
  <c r="AF115" i="30" s="1"/>
  <c r="AF167" i="30" s="1"/>
  <c r="BD105" i="30"/>
  <c r="BD66" i="35" s="1"/>
  <c r="BD47" i="35" s="1"/>
  <c r="BC93" i="30"/>
  <c r="BD89" i="30"/>
  <c r="AE134" i="30"/>
  <c r="AF113" i="30"/>
  <c r="AX45" i="34"/>
  <c r="AX8" i="35"/>
  <c r="L8" i="51" s="1"/>
  <c r="V69" i="34"/>
  <c r="V72" i="34" s="1"/>
  <c r="V12" i="35"/>
  <c r="W7" i="35"/>
  <c r="W38" i="34"/>
  <c r="BG15" i="35"/>
  <c r="BG113" i="34"/>
  <c r="BG116" i="34" s="1"/>
  <c r="BF2" i="34"/>
  <c r="BG57" i="35"/>
  <c r="BG27" i="35"/>
  <c r="BH1" i="35"/>
  <c r="BD112" i="30"/>
  <c r="BD203" i="30"/>
  <c r="BD27" i="30"/>
  <c r="BE105" i="34"/>
  <c r="BF3" i="30"/>
  <c r="BE97" i="34"/>
  <c r="BE112" i="34"/>
  <c r="BE74" i="34"/>
  <c r="BE68" i="34"/>
  <c r="BE90" i="34"/>
  <c r="BM5" i="59" s="1"/>
  <c r="BE83" i="34"/>
  <c r="BF87" i="30" s="1"/>
  <c r="BE44" i="34"/>
  <c r="BE62" i="34"/>
  <c r="BE37" i="34"/>
  <c r="BE30" i="34"/>
  <c r="BE9" i="34"/>
  <c r="BC39" i="30"/>
  <c r="BC63" i="30" s="1"/>
  <c r="BC51" i="30"/>
  <c r="BE170" i="30"/>
  <c r="BE126" i="30"/>
  <c r="BE159" i="30"/>
  <c r="BE214" i="30"/>
  <c r="BE192" i="30"/>
  <c r="BE75" i="30"/>
  <c r="BE181" i="30"/>
  <c r="BE148" i="30"/>
  <c r="BE137" i="30"/>
  <c r="BE15" i="30"/>
  <c r="BG95" i="30"/>
  <c r="AI60" i="34" l="1"/>
  <c r="AI76" i="34" s="1"/>
  <c r="AI21" i="34"/>
  <c r="AJ90" i="30"/>
  <c r="AJ91" i="30" s="1"/>
  <c r="AI53" i="34"/>
  <c r="AI58" i="34" s="1"/>
  <c r="AI57" i="34"/>
  <c r="X77" i="34"/>
  <c r="X78" i="34"/>
  <c r="X79" i="34" s="1"/>
  <c r="X80" i="34" s="1"/>
  <c r="AI107" i="34"/>
  <c r="AJ30" i="35" s="1"/>
  <c r="AF122" i="30"/>
  <c r="AG113" i="30" s="1"/>
  <c r="AF100" i="30"/>
  <c r="AG99" i="30" s="1"/>
  <c r="AG115" i="30" s="1"/>
  <c r="AG167" i="30" s="1"/>
  <c r="BD93" i="30"/>
  <c r="BE105" i="30"/>
  <c r="BE66" i="35" s="1"/>
  <c r="BE89" i="30"/>
  <c r="AF134" i="30"/>
  <c r="AG98" i="30"/>
  <c r="AG114" i="30" s="1"/>
  <c r="AG222" i="30" s="1"/>
  <c r="AX48" i="34"/>
  <c r="W39" i="34"/>
  <c r="X67" i="35" s="1"/>
  <c r="V71" i="34"/>
  <c r="BH15" i="35"/>
  <c r="BH113" i="34"/>
  <c r="BH116" i="34" s="1"/>
  <c r="BD51" i="30"/>
  <c r="BD39" i="30"/>
  <c r="BD63" i="30" s="1"/>
  <c r="BG2" i="34"/>
  <c r="BH57" i="35"/>
  <c r="BI1" i="35"/>
  <c r="BH27" i="35"/>
  <c r="BE27" i="30"/>
  <c r="BE112" i="30"/>
  <c r="BE203" i="30"/>
  <c r="BF75" i="30"/>
  <c r="BF192" i="30"/>
  <c r="BF126" i="30"/>
  <c r="BF15" i="30"/>
  <c r="BF137" i="30"/>
  <c r="BF170" i="30"/>
  <c r="BF159" i="30"/>
  <c r="BF181" i="30"/>
  <c r="BF148" i="30"/>
  <c r="BF214" i="30"/>
  <c r="BG3" i="30"/>
  <c r="BF97" i="34"/>
  <c r="BF112" i="34"/>
  <c r="BF105" i="34"/>
  <c r="BF90" i="34"/>
  <c r="BN5" i="59" s="1"/>
  <c r="BF83" i="34"/>
  <c r="BG87" i="30" s="1"/>
  <c r="BF62" i="34"/>
  <c r="BF44" i="34"/>
  <c r="BF68" i="34"/>
  <c r="BF37" i="34"/>
  <c r="BF30" i="34"/>
  <c r="BF9" i="34"/>
  <c r="BF74" i="34"/>
  <c r="BH95" i="30"/>
  <c r="AI70" i="34" l="1"/>
  <c r="AJ50" i="34"/>
  <c r="AJ101" i="34" s="1"/>
  <c r="AK33" i="35" s="1"/>
  <c r="Y13" i="35"/>
  <c r="Y75" i="34"/>
  <c r="AF106" i="30"/>
  <c r="AF109" i="30" s="1"/>
  <c r="AF110" i="30" s="1"/>
  <c r="AF101" i="30"/>
  <c r="AG94" i="30" s="1"/>
  <c r="AG96" i="30" s="1"/>
  <c r="AG120" i="30" s="1"/>
  <c r="AG145" i="30" s="1"/>
  <c r="AG146" i="30" s="1"/>
  <c r="AF12" i="34" s="1"/>
  <c r="AG41" i="35" s="1"/>
  <c r="AF123" i="30"/>
  <c r="BE47" i="35"/>
  <c r="BF105" i="30"/>
  <c r="BF66" i="35" s="1"/>
  <c r="BE93" i="30"/>
  <c r="BF89" i="30"/>
  <c r="AY45" i="34"/>
  <c r="AY48" i="34" s="1"/>
  <c r="AY8" i="35"/>
  <c r="W42" i="34"/>
  <c r="V73" i="34"/>
  <c r="BI15" i="35"/>
  <c r="BI113" i="34"/>
  <c r="BI116" i="34" s="1"/>
  <c r="BJ15" i="35" s="1"/>
  <c r="M15" i="51" s="1"/>
  <c r="BE51" i="30"/>
  <c r="BE39" i="30"/>
  <c r="BE63" i="30" s="1"/>
  <c r="BG112" i="34"/>
  <c r="BG105" i="34"/>
  <c r="BH3" i="30"/>
  <c r="BG97" i="34"/>
  <c r="BG83" i="34"/>
  <c r="BH87" i="30" s="1"/>
  <c r="BG74" i="34"/>
  <c r="BG68" i="34"/>
  <c r="BG37" i="34"/>
  <c r="BG62" i="34"/>
  <c r="BG30" i="34"/>
  <c r="BG9" i="34"/>
  <c r="BG90" i="34"/>
  <c r="BO5" i="59" s="1"/>
  <c r="BG44" i="34"/>
  <c r="BG75" i="30"/>
  <c r="BG159" i="30"/>
  <c r="BG126" i="30"/>
  <c r="BG137" i="30"/>
  <c r="BG170" i="30"/>
  <c r="BG192" i="30"/>
  <c r="BG15" i="30"/>
  <c r="BG181" i="30"/>
  <c r="BG214" i="30"/>
  <c r="BG148" i="30"/>
  <c r="BF203" i="30"/>
  <c r="BF112" i="30"/>
  <c r="BF27" i="30"/>
  <c r="BH2" i="34"/>
  <c r="BI57" i="35"/>
  <c r="BI27" i="35"/>
  <c r="BJ1" i="35"/>
  <c r="BI95" i="30"/>
  <c r="AJ107" i="34" l="1"/>
  <c r="AK30" i="35" s="1"/>
  <c r="AJ57" i="34"/>
  <c r="AJ53" i="34"/>
  <c r="AJ58" i="34" s="1"/>
  <c r="AJ21" i="34"/>
  <c r="AG122" i="30"/>
  <c r="AG134" i="30" s="1"/>
  <c r="AG100" i="30"/>
  <c r="AH99" i="30" s="1"/>
  <c r="AH115" i="30" s="1"/>
  <c r="AH167" i="30" s="1"/>
  <c r="AK90" i="30"/>
  <c r="AK91" i="30" s="1"/>
  <c r="AJ60" i="34"/>
  <c r="AJ76" i="34" s="1"/>
  <c r="Y78" i="34"/>
  <c r="Y79" i="34" s="1"/>
  <c r="Y77" i="34"/>
  <c r="AG50" i="35"/>
  <c r="AK50" i="34"/>
  <c r="AK101" i="34" s="1"/>
  <c r="AL33" i="35" s="1"/>
  <c r="K33" i="51" s="1"/>
  <c r="BF47" i="35"/>
  <c r="BG105" i="30"/>
  <c r="BG66" i="35" s="1"/>
  <c r="BG47" i="35" s="1"/>
  <c r="BG89" i="30"/>
  <c r="BF93" i="30"/>
  <c r="AZ45" i="34"/>
  <c r="AZ8" i="35"/>
  <c r="BJ52" i="35"/>
  <c r="M52" i="51" s="1"/>
  <c r="W69" i="34"/>
  <c r="W72" i="34" s="1"/>
  <c r="W12" i="35"/>
  <c r="X38" i="34"/>
  <c r="X7" i="35"/>
  <c r="BG203" i="30"/>
  <c r="BG27" i="30"/>
  <c r="BG112" i="30"/>
  <c r="BH105" i="34"/>
  <c r="BI3" i="30"/>
  <c r="BH97" i="34"/>
  <c r="BH90" i="34"/>
  <c r="BP5" i="59" s="1"/>
  <c r="BH112" i="34"/>
  <c r="BH68" i="34"/>
  <c r="BH44" i="34"/>
  <c r="BH37" i="34"/>
  <c r="BH30" i="34"/>
  <c r="BH62" i="34"/>
  <c r="BH9" i="34"/>
  <c r="BH83" i="34"/>
  <c r="BI87" i="30" s="1"/>
  <c r="BH74" i="34"/>
  <c r="BJ57" i="35"/>
  <c r="BI2" i="34"/>
  <c r="BJ27" i="35"/>
  <c r="BF39" i="30"/>
  <c r="BF63" i="30" s="1"/>
  <c r="BF51" i="30"/>
  <c r="BH181" i="30"/>
  <c r="BH126" i="30"/>
  <c r="BH15" i="30"/>
  <c r="BH137" i="30"/>
  <c r="BH148" i="30"/>
  <c r="BH170" i="30"/>
  <c r="BH214" i="30"/>
  <c r="BH192" i="30"/>
  <c r="BH159" i="30"/>
  <c r="BH75" i="30"/>
  <c r="AJ70" i="34" l="1"/>
  <c r="AG101" i="30"/>
  <c r="AH94" i="30" s="1"/>
  <c r="AH96" i="30" s="1"/>
  <c r="AH120" i="30" s="1"/>
  <c r="AH145" i="30" s="1"/>
  <c r="AH146" i="30" s="1"/>
  <c r="AG12" i="34" s="1"/>
  <c r="AH41" i="35" s="1"/>
  <c r="AH113" i="30"/>
  <c r="AG123" i="30"/>
  <c r="AH98" i="30"/>
  <c r="AH114" i="30" s="1"/>
  <c r="AH222" i="30" s="1"/>
  <c r="AG106" i="30"/>
  <c r="AG109" i="30" s="1"/>
  <c r="AG110" i="30" s="1"/>
  <c r="Y80" i="34"/>
  <c r="Z75" i="34" s="1"/>
  <c r="AH50" i="35"/>
  <c r="AK21" i="34"/>
  <c r="AK53" i="34"/>
  <c r="AK58" i="34" s="1"/>
  <c r="AK107" i="34"/>
  <c r="AL30" i="35" s="1"/>
  <c r="K30" i="51" s="1"/>
  <c r="AL90" i="30"/>
  <c r="AK57" i="34"/>
  <c r="AK60" i="34"/>
  <c r="AK76" i="34" s="1"/>
  <c r="BG93" i="30"/>
  <c r="BH89" i="30"/>
  <c r="BH105" i="30"/>
  <c r="BH66" i="35" s="1"/>
  <c r="BH47" i="35" s="1"/>
  <c r="X39" i="34"/>
  <c r="Y67" i="35" s="1"/>
  <c r="W71" i="34"/>
  <c r="BI105" i="34"/>
  <c r="BJ3" i="30"/>
  <c r="BI97" i="34"/>
  <c r="BI112" i="34"/>
  <c r="BI74" i="34"/>
  <c r="BI68" i="34"/>
  <c r="BI90" i="34"/>
  <c r="BQ5" i="59" s="1"/>
  <c r="BI83" i="34"/>
  <c r="BJ87" i="30" s="1"/>
  <c r="BI30" i="34"/>
  <c r="BI44" i="34"/>
  <c r="BI37" i="34"/>
  <c r="BI9" i="34"/>
  <c r="BI62" i="34"/>
  <c r="BG51" i="30"/>
  <c r="BG39" i="30"/>
  <c r="BG63" i="30" s="1"/>
  <c r="BH203" i="30"/>
  <c r="BH112" i="30"/>
  <c r="BH27" i="30"/>
  <c r="BI137" i="30"/>
  <c r="BI214" i="30"/>
  <c r="BI126" i="30"/>
  <c r="BI75" i="30"/>
  <c r="BI181" i="30"/>
  <c r="BI148" i="30"/>
  <c r="BI15" i="30"/>
  <c r="BI159" i="30"/>
  <c r="BI192" i="30"/>
  <c r="BI170" i="30"/>
  <c r="BJ95" i="30"/>
  <c r="F88" i="30"/>
  <c r="AH122" i="30" l="1"/>
  <c r="AH134" i="30" s="1"/>
  <c r="AH100" i="30"/>
  <c r="AI99" i="30" s="1"/>
  <c r="AI115" i="30" s="1"/>
  <c r="AI167" i="30" s="1"/>
  <c r="Z13" i="35"/>
  <c r="J13" i="51" s="1"/>
  <c r="Z77" i="34"/>
  <c r="Z78" i="34"/>
  <c r="Z79" i="34" s="1"/>
  <c r="AL91" i="30"/>
  <c r="D90" i="30"/>
  <c r="D91" i="30" s="1"/>
  <c r="AL50" i="34"/>
  <c r="AL101" i="34" s="1"/>
  <c r="AM33" i="35" s="1"/>
  <c r="AK70" i="34"/>
  <c r="BH93" i="30"/>
  <c r="BI89" i="30"/>
  <c r="BI105" i="30"/>
  <c r="BI66" i="35" s="1"/>
  <c r="BI47" i="35" s="1"/>
  <c r="AI113" i="30"/>
  <c r="AH123" i="30"/>
  <c r="AH101" i="30"/>
  <c r="AI94" i="30" s="1"/>
  <c r="AI96" i="30" s="1"/>
  <c r="AI120" i="30" s="1"/>
  <c r="AI145" i="30" s="1"/>
  <c r="AI146" i="30" s="1"/>
  <c r="AH12" i="34" s="1"/>
  <c r="AI41" i="35" s="1"/>
  <c r="AI98" i="30"/>
  <c r="AI114" i="30" s="1"/>
  <c r="AI222" i="30" s="1"/>
  <c r="AH106" i="30"/>
  <c r="AH109" i="30" s="1"/>
  <c r="AH110" i="30" s="1"/>
  <c r="AZ48" i="34"/>
  <c r="BA45" i="34" s="1"/>
  <c r="BA48" i="34" s="1"/>
  <c r="X42" i="34"/>
  <c r="W73" i="34"/>
  <c r="BH51" i="30"/>
  <c r="BH39" i="30"/>
  <c r="BH63" i="30" s="1"/>
  <c r="BI203" i="30"/>
  <c r="BI112" i="30"/>
  <c r="BI27" i="30"/>
  <c r="BJ75" i="30"/>
  <c r="BJ214" i="30"/>
  <c r="BJ192" i="30"/>
  <c r="BJ181" i="30"/>
  <c r="BJ126" i="30"/>
  <c r="BJ137" i="30"/>
  <c r="BJ159" i="30"/>
  <c r="BJ170" i="30"/>
  <c r="BJ15" i="30"/>
  <c r="BJ148" i="30"/>
  <c r="F95" i="30"/>
  <c r="Z80" i="34" l="1"/>
  <c r="AI50" i="35"/>
  <c r="AM90" i="30"/>
  <c r="AM91" i="30" s="1"/>
  <c r="AL107" i="34"/>
  <c r="AM30" i="35" s="1"/>
  <c r="AL57" i="34"/>
  <c r="AL21" i="34"/>
  <c r="AL53" i="34"/>
  <c r="AL58" i="34" s="1"/>
  <c r="AL60" i="34"/>
  <c r="AL76" i="34" s="1"/>
  <c r="BJ105" i="30"/>
  <c r="BJ89" i="30"/>
  <c r="BI93" i="30"/>
  <c r="AI122" i="30"/>
  <c r="AI134" i="30" s="1"/>
  <c r="AI100" i="30"/>
  <c r="AJ99" i="30" s="1"/>
  <c r="AJ115" i="30" s="1"/>
  <c r="AJ167" i="30" s="1"/>
  <c r="BA8" i="35"/>
  <c r="BB45" i="34"/>
  <c r="BB48" i="34" s="1"/>
  <c r="BB8" i="35"/>
  <c r="X69" i="34"/>
  <c r="X72" i="34" s="1"/>
  <c r="X12" i="35"/>
  <c r="Y38" i="34"/>
  <c r="Y7" i="35"/>
  <c r="BJ112" i="30"/>
  <c r="BJ27" i="30"/>
  <c r="BJ203" i="30"/>
  <c r="BI51" i="30"/>
  <c r="BI39" i="30"/>
  <c r="BI63" i="30" s="1"/>
  <c r="AA13" i="35" l="1"/>
  <c r="AA75" i="34"/>
  <c r="AL70" i="34"/>
  <c r="AM50" i="34"/>
  <c r="AM101" i="34" s="1"/>
  <c r="AN33" i="35" s="1"/>
  <c r="AJ113" i="30"/>
  <c r="AI106" i="30"/>
  <c r="AI109" i="30" s="1"/>
  <c r="AI110" i="30" s="1"/>
  <c r="H103" i="30"/>
  <c r="F89" i="30"/>
  <c r="BJ93" i="30"/>
  <c r="F93" i="30" s="1"/>
  <c r="F105" i="30"/>
  <c r="BJ66" i="35"/>
  <c r="AJ98" i="30"/>
  <c r="AJ114" i="30" s="1"/>
  <c r="AJ222" i="30" s="1"/>
  <c r="AI101" i="30"/>
  <c r="AJ94" i="30" s="1"/>
  <c r="AJ96" i="30" s="1"/>
  <c r="AJ120" i="30" s="1"/>
  <c r="AJ145" i="30" s="1"/>
  <c r="AJ146" i="30" s="1"/>
  <c r="AI12" i="34" s="1"/>
  <c r="AJ41" i="35" s="1"/>
  <c r="AI123" i="30"/>
  <c r="BC8" i="35"/>
  <c r="BC45" i="34"/>
  <c r="BC48" i="34" s="1"/>
  <c r="X71" i="34"/>
  <c r="X73" i="34" s="1"/>
  <c r="Y39" i="34"/>
  <c r="Z67" i="35" s="1"/>
  <c r="J66" i="51" s="1"/>
  <c r="BJ39" i="30"/>
  <c r="BJ63" i="30" s="1"/>
  <c r="BJ51" i="30"/>
  <c r="AA78" i="34" l="1"/>
  <c r="AA79" i="34" s="1"/>
  <c r="AA77" i="34"/>
  <c r="BJ47" i="35"/>
  <c r="M47" i="51" s="1"/>
  <c r="M65" i="51"/>
  <c r="AJ50" i="35"/>
  <c r="AM107" i="34"/>
  <c r="AN30" i="35" s="1"/>
  <c r="AM21" i="34"/>
  <c r="AM57" i="34"/>
  <c r="AM53" i="34"/>
  <c r="AM58" i="34" s="1"/>
  <c r="AN90" i="30"/>
  <c r="AN91" i="30" s="1"/>
  <c r="AM60" i="34"/>
  <c r="AM76" i="34" s="1"/>
  <c r="AJ122" i="30"/>
  <c r="AK113" i="30" s="1"/>
  <c r="AJ100" i="30"/>
  <c r="AJ106" i="30" s="1"/>
  <c r="AJ109" i="30" s="1"/>
  <c r="AJ110" i="30" s="1"/>
  <c r="B103" i="30"/>
  <c r="H109" i="30"/>
  <c r="H66" i="35"/>
  <c r="I65" i="51" s="1"/>
  <c r="BD8" i="35"/>
  <c r="BD45" i="34"/>
  <c r="BD48" i="34" s="1"/>
  <c r="Y69" i="34"/>
  <c r="Y72" i="34" s="1"/>
  <c r="Y42" i="34"/>
  <c r="Y12" i="35"/>
  <c r="AA80" i="34" l="1"/>
  <c r="AB13" i="35" s="1"/>
  <c r="AK99" i="30"/>
  <c r="AK115" i="30" s="1"/>
  <c r="AK167" i="30" s="1"/>
  <c r="AN50" i="34"/>
  <c r="AN101" i="34" s="1"/>
  <c r="AO33" i="35" s="1"/>
  <c r="AM70" i="34"/>
  <c r="AJ101" i="30"/>
  <c r="AK94" i="30" s="1"/>
  <c r="AK96" i="30" s="1"/>
  <c r="AK120" i="30" s="1"/>
  <c r="AK145" i="30" s="1"/>
  <c r="AK146" i="30" s="1"/>
  <c r="AJ12" i="34" s="1"/>
  <c r="AK41" i="35" s="1"/>
  <c r="AK98" i="30"/>
  <c r="AK114" i="30" s="1"/>
  <c r="AK222" i="30" s="1"/>
  <c r="AJ123" i="30"/>
  <c r="AJ134" i="30"/>
  <c r="H47" i="35"/>
  <c r="I47" i="51" s="1"/>
  <c r="H110" i="30"/>
  <c r="I110" i="30" s="1"/>
  <c r="J110" i="30" s="1"/>
  <c r="K110" i="30" s="1"/>
  <c r="L110" i="30" s="1"/>
  <c r="M110" i="30" s="1"/>
  <c r="N110" i="30" s="1"/>
  <c r="B110" i="30" s="1"/>
  <c r="B109" i="30"/>
  <c r="J43" i="51"/>
  <c r="BE45" i="34"/>
  <c r="BE48" i="34" s="1"/>
  <c r="BE8" i="35"/>
  <c r="Y71" i="34"/>
  <c r="Z7" i="35"/>
  <c r="J7" i="51" s="1"/>
  <c r="Z38" i="34"/>
  <c r="AB75" i="34" l="1"/>
  <c r="AB78" i="34" s="1"/>
  <c r="AB79" i="34" s="1"/>
  <c r="AK50" i="35"/>
  <c r="AK122" i="30"/>
  <c r="AK134" i="30" s="1"/>
  <c r="AK100" i="30"/>
  <c r="AK101" i="30" s="1"/>
  <c r="AL94" i="30" s="1"/>
  <c r="AL96" i="30" s="1"/>
  <c r="D96" i="30" s="1"/>
  <c r="AN21" i="34"/>
  <c r="AO90" i="30"/>
  <c r="AO91" i="30" s="1"/>
  <c r="AN60" i="34"/>
  <c r="AN76" i="34" s="1"/>
  <c r="AN57" i="34"/>
  <c r="AN107" i="34"/>
  <c r="AO30" i="35" s="1"/>
  <c r="AN53" i="34"/>
  <c r="AN58" i="34" s="1"/>
  <c r="Y73" i="34"/>
  <c r="Z69" i="34" s="1"/>
  <c r="Z72" i="34" s="1"/>
  <c r="BF45" i="34"/>
  <c r="BF48" i="34" s="1"/>
  <c r="BF8" i="35"/>
  <c r="Z39" i="34"/>
  <c r="AA67" i="35" s="1"/>
  <c r="AB77" i="34" l="1"/>
  <c r="AB80" i="34" s="1"/>
  <c r="AK123" i="30"/>
  <c r="AL120" i="30"/>
  <c r="AL145" i="30" s="1"/>
  <c r="AL146" i="30" s="1"/>
  <c r="AK12" i="34" s="1"/>
  <c r="AL41" i="35" s="1"/>
  <c r="K41" i="51" s="1"/>
  <c r="AL98" i="30"/>
  <c r="AL114" i="30" s="1"/>
  <c r="AL222" i="30" s="1"/>
  <c r="AL113" i="30"/>
  <c r="AK106" i="30"/>
  <c r="AK109" i="30" s="1"/>
  <c r="AK110" i="30" s="1"/>
  <c r="AL99" i="30"/>
  <c r="AL115" i="30" s="1"/>
  <c r="AL167" i="30" s="1"/>
  <c r="AO50" i="34"/>
  <c r="AO101" i="34" s="1"/>
  <c r="AP33" i="35" s="1"/>
  <c r="AN70" i="34"/>
  <c r="Z12" i="35"/>
  <c r="Z42" i="34"/>
  <c r="BG45" i="34"/>
  <c r="BG48" i="34" s="1"/>
  <c r="BG8" i="35"/>
  <c r="D98" i="30"/>
  <c r="Z71" i="34"/>
  <c r="AC13" i="35" l="1"/>
  <c r="AC75" i="34"/>
  <c r="J12" i="51"/>
  <c r="J84" i="51" s="1"/>
  <c r="AL50" i="35"/>
  <c r="D99" i="30"/>
  <c r="AL122" i="30"/>
  <c r="AM113" i="30" s="1"/>
  <c r="AL100" i="30"/>
  <c r="AL101" i="30" s="1"/>
  <c r="AM94" i="30" s="1"/>
  <c r="AM96" i="30" s="1"/>
  <c r="AM120" i="30" s="1"/>
  <c r="AM145" i="30" s="1"/>
  <c r="AM146" i="30" s="1"/>
  <c r="AL12" i="34" s="1"/>
  <c r="AM41" i="35" s="1"/>
  <c r="AP90" i="30"/>
  <c r="AP91" i="30" s="1"/>
  <c r="AO57" i="34"/>
  <c r="AO21" i="34"/>
  <c r="AO107" i="34"/>
  <c r="AP30" i="35" s="1"/>
  <c r="AO60" i="34"/>
  <c r="AO76" i="34" s="1"/>
  <c r="AO53" i="34"/>
  <c r="BH45" i="34"/>
  <c r="BH48" i="34" s="1"/>
  <c r="BH8" i="35"/>
  <c r="Z73" i="34"/>
  <c r="AA7" i="35"/>
  <c r="AA38" i="34"/>
  <c r="AM50" i="35" l="1"/>
  <c r="AC78" i="34"/>
  <c r="AC79" i="34" s="1"/>
  <c r="AC77" i="34"/>
  <c r="AL134" i="30"/>
  <c r="AM99" i="30"/>
  <c r="AM115" i="30" s="1"/>
  <c r="AM167" i="30" s="1"/>
  <c r="D100" i="30"/>
  <c r="D101" i="30" s="1"/>
  <c r="AL123" i="30"/>
  <c r="AL106" i="30"/>
  <c r="D106" i="30" s="1"/>
  <c r="AM98" i="30"/>
  <c r="AM114" i="30" s="1"/>
  <c r="AM222" i="30" s="1"/>
  <c r="AP50" i="34"/>
  <c r="AO58" i="34"/>
  <c r="AO70" i="34" s="1"/>
  <c r="BI45" i="34"/>
  <c r="BI48" i="34" s="1"/>
  <c r="BJ8" i="35" s="1"/>
  <c r="M8" i="51" s="1"/>
  <c r="BI8" i="35"/>
  <c r="AA39" i="34"/>
  <c r="AB67" i="35" s="1"/>
  <c r="AA69" i="34"/>
  <c r="AA72" i="34" s="1"/>
  <c r="AA12" i="35"/>
  <c r="AC80" i="34" l="1"/>
  <c r="AL109" i="30"/>
  <c r="AL110" i="30" s="1"/>
  <c r="D110" i="30" s="1"/>
  <c r="AM100" i="30"/>
  <c r="AN99" i="30" s="1"/>
  <c r="AN115" i="30" s="1"/>
  <c r="AN167" i="30" s="1"/>
  <c r="AM122" i="30"/>
  <c r="AM134" i="30" s="1"/>
  <c r="AP53" i="34"/>
  <c r="AQ50" i="34" s="1"/>
  <c r="AP101" i="34"/>
  <c r="AQ33" i="35" s="1"/>
  <c r="AP107" i="34"/>
  <c r="AQ30" i="35" s="1"/>
  <c r="AP60" i="34"/>
  <c r="AP76" i="34" s="1"/>
  <c r="AQ90" i="30"/>
  <c r="AQ91" i="30" s="1"/>
  <c r="AP57" i="34"/>
  <c r="AP21" i="34"/>
  <c r="AA42" i="34"/>
  <c r="AN98" i="30"/>
  <c r="AN114" i="30" s="1"/>
  <c r="AN222" i="30" s="1"/>
  <c r="AA71" i="34"/>
  <c r="AD13" i="35" l="1"/>
  <c r="AD75" i="34"/>
  <c r="AP58" i="34"/>
  <c r="AP70" i="34" s="1"/>
  <c r="AN113" i="30"/>
  <c r="AM123" i="30"/>
  <c r="AM101" i="30"/>
  <c r="AN94" i="30" s="1"/>
  <c r="AN96" i="30" s="1"/>
  <c r="AN120" i="30" s="1"/>
  <c r="AN145" i="30" s="1"/>
  <c r="AN146" i="30" s="1"/>
  <c r="AM12" i="34" s="1"/>
  <c r="AN41" i="35" s="1"/>
  <c r="AM106" i="30"/>
  <c r="AM109" i="30" s="1"/>
  <c r="AM110" i="30" s="1"/>
  <c r="D109" i="30"/>
  <c r="AQ60" i="34"/>
  <c r="AQ76" i="34" s="1"/>
  <c r="AQ101" i="34"/>
  <c r="AR33" i="35" s="1"/>
  <c r="AQ57" i="34"/>
  <c r="AR90" i="30"/>
  <c r="AR91" i="30" s="1"/>
  <c r="AQ21" i="34"/>
  <c r="AQ107" i="34"/>
  <c r="AR30" i="35" s="1"/>
  <c r="AQ53" i="34"/>
  <c r="AA73" i="34"/>
  <c r="AB38" i="34"/>
  <c r="AB7" i="35"/>
  <c r="AN50" i="35" l="1"/>
  <c r="AD78" i="34"/>
  <c r="AD79" i="34" s="1"/>
  <c r="AD77" i="34"/>
  <c r="AN100" i="30"/>
  <c r="AO98" i="30" s="1"/>
  <c r="AO114" i="30" s="1"/>
  <c r="AO222" i="30" s="1"/>
  <c r="AN122" i="30"/>
  <c r="AO113" i="30" s="1"/>
  <c r="AR50" i="34"/>
  <c r="AR101" i="34" s="1"/>
  <c r="AS33" i="35" s="1"/>
  <c r="AQ58" i="34"/>
  <c r="AQ70" i="34" s="1"/>
  <c r="AO99" i="30"/>
  <c r="AO115" i="30" s="1"/>
  <c r="AO167" i="30" s="1"/>
  <c r="AB39" i="34"/>
  <c r="AC67" i="35" s="1"/>
  <c r="AB69" i="34"/>
  <c r="AB72" i="34" s="1"/>
  <c r="AB12" i="35"/>
  <c r="AN106" i="30" l="1"/>
  <c r="AN109" i="30" s="1"/>
  <c r="AN110" i="30" s="1"/>
  <c r="AD80" i="34"/>
  <c r="AE13" i="35" s="1"/>
  <c r="AN101" i="30"/>
  <c r="AO94" i="30" s="1"/>
  <c r="AO96" i="30" s="1"/>
  <c r="AO120" i="30" s="1"/>
  <c r="AO145" i="30" s="1"/>
  <c r="AO146" i="30" s="1"/>
  <c r="AN12" i="34" s="1"/>
  <c r="AO41" i="35" s="1"/>
  <c r="AN134" i="30"/>
  <c r="AN123" i="30"/>
  <c r="AR107" i="34"/>
  <c r="AS30" i="35" s="1"/>
  <c r="AR21" i="34"/>
  <c r="AR57" i="34"/>
  <c r="AS90" i="30"/>
  <c r="AS91" i="30" s="1"/>
  <c r="AR60" i="34"/>
  <c r="AR76" i="34" s="1"/>
  <c r="AR53" i="34"/>
  <c r="AB42" i="34"/>
  <c r="AC7" i="35" s="1"/>
  <c r="AO100" i="30"/>
  <c r="AO122" i="30"/>
  <c r="AB71" i="34"/>
  <c r="AO50" i="35" l="1"/>
  <c r="AE75" i="34"/>
  <c r="AE77" i="34" s="1"/>
  <c r="AR58" i="34"/>
  <c r="AR70" i="34" s="1"/>
  <c r="AS50" i="34"/>
  <c r="AS101" i="34" s="1"/>
  <c r="AT33" i="35" s="1"/>
  <c r="AO123" i="30"/>
  <c r="AP113" i="30"/>
  <c r="AO134" i="30"/>
  <c r="AO101" i="30"/>
  <c r="AP94" i="30" s="1"/>
  <c r="AP96" i="30" s="1"/>
  <c r="AP99" i="30"/>
  <c r="AP115" i="30" s="1"/>
  <c r="AP167" i="30" s="1"/>
  <c r="AP98" i="30"/>
  <c r="AP114" i="30" s="1"/>
  <c r="AP222" i="30" s="1"/>
  <c r="AO106" i="30"/>
  <c r="AO109" i="30" s="1"/>
  <c r="AO110" i="30" s="1"/>
  <c r="AB73" i="34"/>
  <c r="AC38" i="34"/>
  <c r="AE78" i="34" l="1"/>
  <c r="AE79" i="34" s="1"/>
  <c r="AE80" i="34" s="1"/>
  <c r="AF13" i="35" s="1"/>
  <c r="AS53" i="34"/>
  <c r="AS21" i="34"/>
  <c r="AS60" i="34"/>
  <c r="AS76" i="34" s="1"/>
  <c r="AS57" i="34"/>
  <c r="AT90" i="30"/>
  <c r="AT91" i="30" s="1"/>
  <c r="AS107" i="34"/>
  <c r="AT30" i="35" s="1"/>
  <c r="AP120" i="30"/>
  <c r="AP145" i="30" s="1"/>
  <c r="AP146" i="30" s="1"/>
  <c r="AO12" i="34" s="1"/>
  <c r="AP41" i="35" s="1"/>
  <c r="AP100" i="30"/>
  <c r="AC39" i="34"/>
  <c r="AD67" i="35" s="1"/>
  <c r="AC69" i="34"/>
  <c r="AC72" i="34" s="1"/>
  <c r="AC12" i="35"/>
  <c r="AP50" i="35" l="1"/>
  <c r="AF75" i="34"/>
  <c r="AF78" i="34" s="1"/>
  <c r="AF79" i="34" s="1"/>
  <c r="AS58" i="34"/>
  <c r="AS70" i="34" s="1"/>
  <c r="AT50" i="34"/>
  <c r="AT101" i="34" s="1"/>
  <c r="AU33" i="35" s="1"/>
  <c r="AQ98" i="30"/>
  <c r="AQ114" i="30" s="1"/>
  <c r="AQ222" i="30" s="1"/>
  <c r="AP101" i="30"/>
  <c r="AQ94" i="30" s="1"/>
  <c r="AQ96" i="30" s="1"/>
  <c r="AQ120" i="30" s="1"/>
  <c r="AQ145" i="30" s="1"/>
  <c r="AQ146" i="30" s="1"/>
  <c r="AP12" i="34" s="1"/>
  <c r="AQ41" i="35" s="1"/>
  <c r="AQ50" i="35" s="1"/>
  <c r="AP106" i="30"/>
  <c r="AP109" i="30" s="1"/>
  <c r="AP110" i="30" s="1"/>
  <c r="AQ99" i="30"/>
  <c r="AQ115" i="30" s="1"/>
  <c r="AQ167" i="30" s="1"/>
  <c r="AP122" i="30"/>
  <c r="AC42" i="34"/>
  <c r="AD7" i="35" s="1"/>
  <c r="AC71" i="34"/>
  <c r="AF77" i="34" l="1"/>
  <c r="AF80" i="34" s="1"/>
  <c r="AT21" i="34"/>
  <c r="AT57" i="34"/>
  <c r="AU90" i="30"/>
  <c r="AU91" i="30" s="1"/>
  <c r="AT53" i="34"/>
  <c r="AT60" i="34"/>
  <c r="AT76" i="34" s="1"/>
  <c r="AT107" i="34"/>
  <c r="AU30" i="35" s="1"/>
  <c r="AQ113" i="30"/>
  <c r="AQ122" i="30" s="1"/>
  <c r="AP123" i="30"/>
  <c r="AP134" i="30"/>
  <c r="AQ100" i="30"/>
  <c r="AD38" i="34"/>
  <c r="AD39" i="34" s="1"/>
  <c r="AE67" i="35" s="1"/>
  <c r="AC73" i="34"/>
  <c r="AG13" i="35" l="1"/>
  <c r="AG75" i="34"/>
  <c r="AT58" i="34"/>
  <c r="AT70" i="34" s="1"/>
  <c r="AU50" i="34"/>
  <c r="AU101" i="34" s="1"/>
  <c r="AV33" i="35" s="1"/>
  <c r="AD42" i="34"/>
  <c r="AD69" i="34"/>
  <c r="AD72" i="34" s="1"/>
  <c r="AQ134" i="30"/>
  <c r="AQ123" i="30"/>
  <c r="AR113" i="30"/>
  <c r="AR98" i="30"/>
  <c r="AR114" i="30" s="1"/>
  <c r="AR222" i="30" s="1"/>
  <c r="AQ101" i="30"/>
  <c r="AR94" i="30" s="1"/>
  <c r="AR96" i="30" s="1"/>
  <c r="AR99" i="30"/>
  <c r="AR115" i="30" s="1"/>
  <c r="AR167" i="30" s="1"/>
  <c r="AQ106" i="30"/>
  <c r="AQ109" i="30" s="1"/>
  <c r="AQ110" i="30" s="1"/>
  <c r="AD12" i="35"/>
  <c r="AG77" i="34" l="1"/>
  <c r="AG78" i="34"/>
  <c r="AG79" i="34" s="1"/>
  <c r="AG80" i="34" s="1"/>
  <c r="AU21" i="34"/>
  <c r="AU60" i="34"/>
  <c r="AU76" i="34" s="1"/>
  <c r="AU57" i="34"/>
  <c r="AU107" i="34"/>
  <c r="AV30" i="35" s="1"/>
  <c r="AU53" i="34"/>
  <c r="AV90" i="30"/>
  <c r="AV91" i="30" s="1"/>
  <c r="AD71" i="34"/>
  <c r="AR120" i="30"/>
  <c r="AR145" i="30" s="1"/>
  <c r="AR146" i="30" s="1"/>
  <c r="AQ12" i="34" s="1"/>
  <c r="AR41" i="35" s="1"/>
  <c r="AR50" i="35" s="1"/>
  <c r="AR100" i="30"/>
  <c r="AE38" i="34"/>
  <c r="AE7" i="35"/>
  <c r="AH13" i="35" l="1"/>
  <c r="AH75" i="34"/>
  <c r="AU58" i="34"/>
  <c r="AU70" i="34" s="1"/>
  <c r="AV50" i="34"/>
  <c r="AV101" i="34" s="1"/>
  <c r="AW33" i="35" s="1"/>
  <c r="AD73" i="34"/>
  <c r="AE12" i="35" s="1"/>
  <c r="AR122" i="30"/>
  <c r="AR101" i="30"/>
  <c r="AS94" i="30" s="1"/>
  <c r="AS96" i="30" s="1"/>
  <c r="AS120" i="30" s="1"/>
  <c r="AS145" i="30" s="1"/>
  <c r="AS146" i="30" s="1"/>
  <c r="AR12" i="34" s="1"/>
  <c r="AS41" i="35" s="1"/>
  <c r="AS98" i="30"/>
  <c r="AS114" i="30" s="1"/>
  <c r="AS222" i="30" s="1"/>
  <c r="AS99" i="30"/>
  <c r="AS115" i="30" s="1"/>
  <c r="AS167" i="30" s="1"/>
  <c r="AR106" i="30"/>
  <c r="AR109" i="30" s="1"/>
  <c r="AR110" i="30" s="1"/>
  <c r="AE39" i="34"/>
  <c r="AF67" i="35" s="1"/>
  <c r="AH78" i="34" l="1"/>
  <c r="AH79" i="34" s="1"/>
  <c r="AH77" i="34"/>
  <c r="AW90" i="30"/>
  <c r="AW91" i="30" s="1"/>
  <c r="AV57" i="34"/>
  <c r="AV21" i="34"/>
  <c r="AV107" i="34"/>
  <c r="AW30" i="35" s="1"/>
  <c r="AV53" i="34"/>
  <c r="AV60" i="34"/>
  <c r="AV76" i="34" s="1"/>
  <c r="AE69" i="34"/>
  <c r="AE72" i="34" s="1"/>
  <c r="AE42" i="34"/>
  <c r="AS113" i="30"/>
  <c r="AS122" i="30" s="1"/>
  <c r="AR123" i="30"/>
  <c r="AR134" i="30"/>
  <c r="AS100" i="30"/>
  <c r="AH80" i="34" l="1"/>
  <c r="AS50" i="35"/>
  <c r="AV58" i="34"/>
  <c r="AV70" i="34" s="1"/>
  <c r="AW50" i="34"/>
  <c r="AW101" i="34" s="1"/>
  <c r="AX33" i="35" s="1"/>
  <c r="L33" i="51" s="1"/>
  <c r="AE71" i="34"/>
  <c r="AS106" i="30"/>
  <c r="AS109" i="30" s="1"/>
  <c r="AS110" i="30" s="1"/>
  <c r="AT98" i="30"/>
  <c r="AT114" i="30" s="1"/>
  <c r="AT222" i="30" s="1"/>
  <c r="AS101" i="30"/>
  <c r="AT94" i="30" s="1"/>
  <c r="AT96" i="30" s="1"/>
  <c r="AT120" i="30" s="1"/>
  <c r="AT145" i="30" s="1"/>
  <c r="AT146" i="30" s="1"/>
  <c r="AS12" i="34" s="1"/>
  <c r="AT41" i="35" s="1"/>
  <c r="AT99" i="30"/>
  <c r="AT115" i="30" s="1"/>
  <c r="AT167" i="30" s="1"/>
  <c r="AT113" i="30"/>
  <c r="AS134" i="30"/>
  <c r="AS123" i="30"/>
  <c r="AF38" i="34"/>
  <c r="AF7" i="35"/>
  <c r="AI13" i="35" l="1"/>
  <c r="AI75" i="34"/>
  <c r="AT50" i="35"/>
  <c r="AW107" i="34"/>
  <c r="AX30" i="35" s="1"/>
  <c r="L30" i="51" s="1"/>
  <c r="AW53" i="34"/>
  <c r="AX90" i="30"/>
  <c r="AW57" i="34"/>
  <c r="AW60" i="34"/>
  <c r="AW76" i="34" s="1"/>
  <c r="AW21" i="34"/>
  <c r="AE73" i="34"/>
  <c r="AF69" i="34" s="1"/>
  <c r="AF72" i="34" s="1"/>
  <c r="AT122" i="30"/>
  <c r="AT100" i="30"/>
  <c r="AF39" i="34"/>
  <c r="AG67" i="35" s="1"/>
  <c r="AI78" i="34" l="1"/>
  <c r="AI79" i="34" s="1"/>
  <c r="AI77" i="34"/>
  <c r="E90" i="30"/>
  <c r="E91" i="30" s="1"/>
  <c r="AX91" i="30"/>
  <c r="AW58" i="34"/>
  <c r="AW70" i="34" s="1"/>
  <c r="AX50" i="34"/>
  <c r="AX101" i="34" s="1"/>
  <c r="AY33" i="35" s="1"/>
  <c r="AF12" i="35"/>
  <c r="AF42" i="34"/>
  <c r="AF71" i="34"/>
  <c r="AU99" i="30"/>
  <c r="AU115" i="30" s="1"/>
  <c r="AU167" i="30" s="1"/>
  <c r="AT101" i="30"/>
  <c r="AU94" i="30" s="1"/>
  <c r="AU96" i="30" s="1"/>
  <c r="AU98" i="30"/>
  <c r="AU114" i="30" s="1"/>
  <c r="AU222" i="30" s="1"/>
  <c r="AT106" i="30"/>
  <c r="AT109" i="30" s="1"/>
  <c r="AT110" i="30" s="1"/>
  <c r="AU113" i="30"/>
  <c r="AT134" i="30"/>
  <c r="AT123" i="30"/>
  <c r="AI80" i="34" l="1"/>
  <c r="AY90" i="30"/>
  <c r="AY91" i="30" s="1"/>
  <c r="AX57" i="34"/>
  <c r="AX21" i="34"/>
  <c r="AX60" i="34"/>
  <c r="AX76" i="34" s="1"/>
  <c r="AX107" i="34"/>
  <c r="AY30" i="35" s="1"/>
  <c r="AX53" i="34"/>
  <c r="AF73" i="34"/>
  <c r="AG69" i="34" s="1"/>
  <c r="AG72" i="34" s="1"/>
  <c r="AU120" i="30"/>
  <c r="AU145" i="30" s="1"/>
  <c r="AU146" i="30" s="1"/>
  <c r="AT12" i="34" s="1"/>
  <c r="AU41" i="35" s="1"/>
  <c r="AU100" i="30"/>
  <c r="AG38" i="34"/>
  <c r="AG7" i="35"/>
  <c r="AJ13" i="35" l="1"/>
  <c r="AJ75" i="34"/>
  <c r="AU50" i="35"/>
  <c r="AX58" i="34"/>
  <c r="AX70" i="34" s="1"/>
  <c r="AY50" i="34"/>
  <c r="AY101" i="34" s="1"/>
  <c r="AZ33" i="35" s="1"/>
  <c r="AG12" i="35"/>
  <c r="AG71" i="34"/>
  <c r="AU122" i="30"/>
  <c r="AU134" i="30" s="1"/>
  <c r="AU101" i="30"/>
  <c r="AV94" i="30" s="1"/>
  <c r="AV96" i="30" s="1"/>
  <c r="AV99" i="30"/>
  <c r="AV115" i="30" s="1"/>
  <c r="AV167" i="30" s="1"/>
  <c r="AV98" i="30"/>
  <c r="AV114" i="30" s="1"/>
  <c r="AV222" i="30" s="1"/>
  <c r="AU106" i="30"/>
  <c r="AU109" i="30" s="1"/>
  <c r="AU110" i="30" s="1"/>
  <c r="AG39" i="34"/>
  <c r="AH67" i="35" s="1"/>
  <c r="AJ78" i="34" l="1"/>
  <c r="AJ79" i="34" s="1"/>
  <c r="AJ77" i="34"/>
  <c r="AZ90" i="30"/>
  <c r="AZ91" i="30" s="1"/>
  <c r="AY21" i="34"/>
  <c r="AY57" i="34"/>
  <c r="AY60" i="34"/>
  <c r="AY76" i="34" s="1"/>
  <c r="AY107" i="34"/>
  <c r="AZ30" i="35" s="1"/>
  <c r="AY53" i="34"/>
  <c r="AG73" i="34"/>
  <c r="AH69" i="34" s="1"/>
  <c r="AH72" i="34" s="1"/>
  <c r="AU123" i="30"/>
  <c r="AG42" i="34"/>
  <c r="AH7" i="35" s="1"/>
  <c r="AV113" i="30"/>
  <c r="AV120" i="30"/>
  <c r="AV100" i="30"/>
  <c r="AJ80" i="34" l="1"/>
  <c r="AK13" i="35" s="1"/>
  <c r="AY58" i="34"/>
  <c r="AY70" i="34" s="1"/>
  <c r="AZ50" i="34"/>
  <c r="AZ101" i="34" s="1"/>
  <c r="BA33" i="35" s="1"/>
  <c r="AH12" i="35"/>
  <c r="AV101" i="30"/>
  <c r="AW94" i="30" s="1"/>
  <c r="AW96" i="30" s="1"/>
  <c r="AV106" i="30"/>
  <c r="AV109" i="30" s="1"/>
  <c r="AV110" i="30" s="1"/>
  <c r="AW98" i="30"/>
  <c r="AW114" i="30" s="1"/>
  <c r="AW222" i="30" s="1"/>
  <c r="AW99" i="30"/>
  <c r="AW115" i="30" s="1"/>
  <c r="AW167" i="30" s="1"/>
  <c r="AV145" i="30"/>
  <c r="AV146" i="30" s="1"/>
  <c r="AU12" i="34" s="1"/>
  <c r="AV41" i="35" s="1"/>
  <c r="AV122" i="30"/>
  <c r="AH71" i="34"/>
  <c r="AH38" i="34"/>
  <c r="AK75" i="34" l="1"/>
  <c r="AK77" i="34" s="1"/>
  <c r="AV50" i="35"/>
  <c r="BA90" i="30"/>
  <c r="BA91" i="30" s="1"/>
  <c r="AZ107" i="34"/>
  <c r="BA30" i="35" s="1"/>
  <c r="AZ53" i="34"/>
  <c r="AZ60" i="34"/>
  <c r="AZ76" i="34" s="1"/>
  <c r="AZ57" i="34"/>
  <c r="AZ21" i="34"/>
  <c r="AV134" i="30"/>
  <c r="AV123" i="30"/>
  <c r="AW113" i="30"/>
  <c r="AW100" i="30"/>
  <c r="AW120" i="30"/>
  <c r="AW145" i="30" s="1"/>
  <c r="AW146" i="30" s="1"/>
  <c r="AV12" i="34" s="1"/>
  <c r="AW41" i="35" s="1"/>
  <c r="AW50" i="35" s="1"/>
  <c r="AH39" i="34"/>
  <c r="AI67" i="35" s="1"/>
  <c r="AH73" i="34"/>
  <c r="AK78" i="34" l="1"/>
  <c r="AK79" i="34" s="1"/>
  <c r="AK80" i="34" s="1"/>
  <c r="AZ58" i="34"/>
  <c r="AZ70" i="34" s="1"/>
  <c r="BA50" i="34"/>
  <c r="BA101" i="34" s="1"/>
  <c r="BB33" i="35" s="1"/>
  <c r="AW122" i="30"/>
  <c r="AW134" i="30" s="1"/>
  <c r="AX98" i="30"/>
  <c r="AW106" i="30"/>
  <c r="AW109" i="30" s="1"/>
  <c r="AW110" i="30" s="1"/>
  <c r="AX99" i="30"/>
  <c r="AW101" i="30"/>
  <c r="AX94" i="30" s="1"/>
  <c r="AX96" i="30" s="1"/>
  <c r="AH42" i="34"/>
  <c r="AI7" i="35" s="1"/>
  <c r="AI69" i="34"/>
  <c r="AI72" i="34" s="1"/>
  <c r="AI12" i="35"/>
  <c r="AL13" i="35" l="1"/>
  <c r="K13" i="51" s="1"/>
  <c r="AL75" i="34"/>
  <c r="BB90" i="30"/>
  <c r="BB91" i="30" s="1"/>
  <c r="BA57" i="34"/>
  <c r="BA21" i="34"/>
  <c r="BA53" i="34"/>
  <c r="BA60" i="34"/>
  <c r="BA76" i="34" s="1"/>
  <c r="BA107" i="34"/>
  <c r="BB30" i="35" s="1"/>
  <c r="AW123" i="30"/>
  <c r="AX113" i="30"/>
  <c r="AI38" i="34"/>
  <c r="AI39" i="34" s="1"/>
  <c r="AJ67" i="35" s="1"/>
  <c r="AX115" i="30"/>
  <c r="AX167" i="30" s="1"/>
  <c r="E99" i="30"/>
  <c r="AX120" i="30"/>
  <c r="AX145" i="30" s="1"/>
  <c r="AX146" i="30" s="1"/>
  <c r="AW12" i="34" s="1"/>
  <c r="AX41" i="35" s="1"/>
  <c r="L41" i="51" s="1"/>
  <c r="E96" i="30"/>
  <c r="AX100" i="30"/>
  <c r="AX114" i="30"/>
  <c r="E98" i="30"/>
  <c r="AI71" i="34"/>
  <c r="AL78" i="34" l="1"/>
  <c r="AL79" i="34" s="1"/>
  <c r="AL77" i="34"/>
  <c r="AX50" i="35"/>
  <c r="BB50" i="34"/>
  <c r="BB101" i="34" s="1"/>
  <c r="BC33" i="35" s="1"/>
  <c r="BA58" i="34"/>
  <c r="BA70" i="34" s="1"/>
  <c r="AX222" i="30"/>
  <c r="AX122" i="30"/>
  <c r="AY98" i="30"/>
  <c r="AY114" i="30" s="1"/>
  <c r="AY222" i="30" s="1"/>
  <c r="AX101" i="30"/>
  <c r="AY94" i="30" s="1"/>
  <c r="AY96" i="30" s="1"/>
  <c r="AY99" i="30"/>
  <c r="AY115" i="30" s="1"/>
  <c r="AY167" i="30" s="1"/>
  <c r="E100" i="30"/>
  <c r="E101" i="30" s="1"/>
  <c r="AX106" i="30"/>
  <c r="AI42" i="34"/>
  <c r="AJ38" i="34" s="1"/>
  <c r="AI73" i="34"/>
  <c r="AL80" i="34" l="1"/>
  <c r="AM75" i="34" s="1"/>
  <c r="BB107" i="34"/>
  <c r="BC30" i="35" s="1"/>
  <c r="BB21" i="34"/>
  <c r="BB57" i="34"/>
  <c r="BB60" i="34"/>
  <c r="BB76" i="34" s="1"/>
  <c r="BC90" i="30"/>
  <c r="BC91" i="30" s="1"/>
  <c r="BB53" i="34"/>
  <c r="AJ69" i="34"/>
  <c r="AJ72" i="34" s="1"/>
  <c r="AX123" i="30"/>
  <c r="AY113" i="30"/>
  <c r="AX134" i="30"/>
  <c r="AY120" i="30"/>
  <c r="AY145" i="30" s="1"/>
  <c r="AY146" i="30" s="1"/>
  <c r="AX12" i="34" s="1"/>
  <c r="AY41" i="35" s="1"/>
  <c r="AY100" i="30"/>
  <c r="AX109" i="30"/>
  <c r="E106" i="30"/>
  <c r="AJ7" i="35"/>
  <c r="AJ39" i="34"/>
  <c r="AK67" i="35" s="1"/>
  <c r="AJ12" i="35"/>
  <c r="AY50" i="35" l="1"/>
  <c r="AM13" i="35"/>
  <c r="AM77" i="34"/>
  <c r="AM78" i="34"/>
  <c r="AM79" i="34" s="1"/>
  <c r="AM80" i="34" s="1"/>
  <c r="BC50" i="34"/>
  <c r="BC101" i="34" s="1"/>
  <c r="BD33" i="35" s="1"/>
  <c r="BB58" i="34"/>
  <c r="BB70" i="34" s="1"/>
  <c r="AJ42" i="34"/>
  <c r="AJ71" i="34"/>
  <c r="AY122" i="30"/>
  <c r="AX110" i="30"/>
  <c r="E110" i="30" s="1"/>
  <c r="E109" i="30"/>
  <c r="AZ98" i="30"/>
  <c r="AZ114" i="30" s="1"/>
  <c r="AZ222" i="30" s="1"/>
  <c r="AY101" i="30"/>
  <c r="AZ94" i="30" s="1"/>
  <c r="AZ96" i="30" s="1"/>
  <c r="AZ99" i="30"/>
  <c r="AZ115" i="30" s="1"/>
  <c r="AZ167" i="30" s="1"/>
  <c r="AY106" i="30"/>
  <c r="AY109" i="30" s="1"/>
  <c r="AY110" i="30" s="1"/>
  <c r="AN75" i="34" l="1"/>
  <c r="AN13" i="35"/>
  <c r="BC57" i="34"/>
  <c r="BC53" i="34"/>
  <c r="BD90" i="30"/>
  <c r="BD91" i="30" s="1"/>
  <c r="BC107" i="34"/>
  <c r="BD30" i="35" s="1"/>
  <c r="BC21" i="34"/>
  <c r="BC60" i="34"/>
  <c r="BC76" i="34" s="1"/>
  <c r="AJ73" i="34"/>
  <c r="AK69" i="34" s="1"/>
  <c r="AK72" i="34" s="1"/>
  <c r="AZ120" i="30"/>
  <c r="AZ145" i="30" s="1"/>
  <c r="AZ146" i="30" s="1"/>
  <c r="AY12" i="34" s="1"/>
  <c r="AZ41" i="35" s="1"/>
  <c r="AZ100" i="30"/>
  <c r="AZ113" i="30"/>
  <c r="AY123" i="30"/>
  <c r="AY134" i="30"/>
  <c r="AK7" i="35"/>
  <c r="AK38" i="34"/>
  <c r="AZ50" i="35" l="1"/>
  <c r="AN78" i="34"/>
  <c r="AN79" i="34" s="1"/>
  <c r="AN77" i="34"/>
  <c r="BD50" i="34"/>
  <c r="BD101" i="34" s="1"/>
  <c r="BE33" i="35" s="1"/>
  <c r="BC58" i="34"/>
  <c r="AZ122" i="30"/>
  <c r="AZ123" i="30" s="1"/>
  <c r="AK12" i="35"/>
  <c r="K43" i="51"/>
  <c r="BA98" i="30"/>
  <c r="BA114" i="30" s="1"/>
  <c r="BA222" i="30" s="1"/>
  <c r="AZ106" i="30"/>
  <c r="AZ109" i="30" s="1"/>
  <c r="AZ110" i="30" s="1"/>
  <c r="BA99" i="30"/>
  <c r="BA115" i="30" s="1"/>
  <c r="BA167" i="30" s="1"/>
  <c r="AZ101" i="30"/>
  <c r="BA94" i="30" s="1"/>
  <c r="BA96" i="30" s="1"/>
  <c r="AK39" i="34"/>
  <c r="AL67" i="35" s="1"/>
  <c r="K66" i="51" s="1"/>
  <c r="AK71" i="34"/>
  <c r="AN80" i="34" l="1"/>
  <c r="AO13" i="35" s="1"/>
  <c r="BC70" i="34"/>
  <c r="BD107" i="34"/>
  <c r="BE30" i="35" s="1"/>
  <c r="BD53" i="34"/>
  <c r="BD57" i="34"/>
  <c r="BD60" i="34"/>
  <c r="BD76" i="34" s="1"/>
  <c r="BD21" i="34"/>
  <c r="BE90" i="30"/>
  <c r="BE91" i="30" s="1"/>
  <c r="BA113" i="30"/>
  <c r="AZ134" i="30"/>
  <c r="AK42" i="34"/>
  <c r="BA120" i="30"/>
  <c r="BA100" i="30"/>
  <c r="AK73" i="34"/>
  <c r="AO75" i="34" l="1"/>
  <c r="AO78" i="34" s="1"/>
  <c r="AO79" i="34" s="1"/>
  <c r="BD58" i="34"/>
  <c r="BD70" i="34" s="1"/>
  <c r="BE50" i="34"/>
  <c r="BE101" i="34" s="1"/>
  <c r="BF33" i="35" s="1"/>
  <c r="BB99" i="30"/>
  <c r="BB115" i="30" s="1"/>
  <c r="BB167" i="30" s="1"/>
  <c r="BA106" i="30"/>
  <c r="BA109" i="30" s="1"/>
  <c r="BA110" i="30" s="1"/>
  <c r="BB98" i="30"/>
  <c r="BB114" i="30" s="1"/>
  <c r="BB222" i="30" s="1"/>
  <c r="BA101" i="30"/>
  <c r="BB94" i="30" s="1"/>
  <c r="BB96" i="30" s="1"/>
  <c r="BA145" i="30"/>
  <c r="BA146" i="30" s="1"/>
  <c r="AZ12" i="34" s="1"/>
  <c r="BA41" i="35" s="1"/>
  <c r="BA122" i="30"/>
  <c r="AL12" i="35"/>
  <c r="K12" i="51" s="1"/>
  <c r="AL69" i="34"/>
  <c r="AL72" i="34" s="1"/>
  <c r="AL38" i="34"/>
  <c r="AL7" i="35"/>
  <c r="K7" i="51" s="1"/>
  <c r="BA50" i="35" l="1"/>
  <c r="AO77" i="34"/>
  <c r="AO80" i="34"/>
  <c r="AP75" i="34" s="1"/>
  <c r="BE60" i="34"/>
  <c r="BE76" i="34" s="1"/>
  <c r="BE21" i="34"/>
  <c r="BE107" i="34"/>
  <c r="BF30" i="35" s="1"/>
  <c r="BF90" i="30"/>
  <c r="BF91" i="30" s="1"/>
  <c r="BE53" i="34"/>
  <c r="BE57" i="34"/>
  <c r="K84" i="51"/>
  <c r="BB120" i="30"/>
  <c r="BB145" i="30" s="1"/>
  <c r="BB146" i="30" s="1"/>
  <c r="BA12" i="34" s="1"/>
  <c r="BB41" i="35" s="1"/>
  <c r="BB50" i="35" s="1"/>
  <c r="BB100" i="30"/>
  <c r="BA134" i="30"/>
  <c r="BA123" i="30"/>
  <c r="BB113" i="30"/>
  <c r="AL39" i="34"/>
  <c r="AM67" i="35" s="1"/>
  <c r="AL71" i="34"/>
  <c r="AP13" i="35" l="1"/>
  <c r="AP77" i="34"/>
  <c r="AP78" i="34"/>
  <c r="AP79" i="34" s="1"/>
  <c r="AP80" i="34" s="1"/>
  <c r="BE58" i="34"/>
  <c r="BE70" i="34" s="1"/>
  <c r="BF50" i="34"/>
  <c r="BF101" i="34" s="1"/>
  <c r="BG33" i="35" s="1"/>
  <c r="BB122" i="30"/>
  <c r="BC113" i="30" s="1"/>
  <c r="AL73" i="34"/>
  <c r="AM12" i="35" s="1"/>
  <c r="BC98" i="30"/>
  <c r="BC114" i="30" s="1"/>
  <c r="BC222" i="30" s="1"/>
  <c r="BC99" i="30"/>
  <c r="BC115" i="30" s="1"/>
  <c r="BC167" i="30" s="1"/>
  <c r="BB101" i="30"/>
  <c r="BC94" i="30" s="1"/>
  <c r="BC96" i="30" s="1"/>
  <c r="BB106" i="30"/>
  <c r="BB109" i="30" s="1"/>
  <c r="BB110" i="30" s="1"/>
  <c r="AL42" i="34"/>
  <c r="AQ75" i="34" l="1"/>
  <c r="AQ13" i="35"/>
  <c r="BF53" i="34"/>
  <c r="BF21" i="34"/>
  <c r="BF57" i="34"/>
  <c r="BF60" i="34"/>
  <c r="BF76" i="34" s="1"/>
  <c r="BG90" i="30"/>
  <c r="BG91" i="30" s="1"/>
  <c r="BF107" i="34"/>
  <c r="BG30" i="35" s="1"/>
  <c r="BB134" i="30"/>
  <c r="BB123" i="30"/>
  <c r="AM69" i="34"/>
  <c r="AM72" i="34" s="1"/>
  <c r="BC120" i="30"/>
  <c r="BC100" i="30"/>
  <c r="AM38" i="34"/>
  <c r="AM7" i="35"/>
  <c r="P95" i="34"/>
  <c r="Q17" i="35" s="1"/>
  <c r="AQ78" i="34" l="1"/>
  <c r="AQ79" i="34" s="1"/>
  <c r="AQ77" i="34"/>
  <c r="BF58" i="34"/>
  <c r="BF70" i="34" s="1"/>
  <c r="BG50" i="34"/>
  <c r="BG101" i="34" s="1"/>
  <c r="BH33" i="35" s="1"/>
  <c r="AM71" i="34"/>
  <c r="BC101" i="30"/>
  <c r="BD94" i="30" s="1"/>
  <c r="BD96" i="30" s="1"/>
  <c r="BC106" i="30"/>
  <c r="BC109" i="30" s="1"/>
  <c r="BC110" i="30" s="1"/>
  <c r="BD98" i="30"/>
  <c r="BD114" i="30" s="1"/>
  <c r="BD222" i="30" s="1"/>
  <c r="BD99" i="30"/>
  <c r="BD115" i="30" s="1"/>
  <c r="BD167" i="30" s="1"/>
  <c r="BC145" i="30"/>
  <c r="BC146" i="30" s="1"/>
  <c r="BB12" i="34" s="1"/>
  <c r="BC41" i="35" s="1"/>
  <c r="BC122" i="30"/>
  <c r="AM39" i="34"/>
  <c r="AN67" i="35" s="1"/>
  <c r="Q91" i="34"/>
  <c r="BC50" i="35" l="1"/>
  <c r="AQ80" i="34"/>
  <c r="AR75" i="34" s="1"/>
  <c r="BG57" i="34"/>
  <c r="BG53" i="34"/>
  <c r="BG60" i="34"/>
  <c r="BG76" i="34" s="1"/>
  <c r="BH90" i="30"/>
  <c r="BH91" i="30" s="1"/>
  <c r="BG107" i="34"/>
  <c r="BH30" i="35" s="1"/>
  <c r="BG21" i="34"/>
  <c r="AM73" i="34"/>
  <c r="AN69" i="34" s="1"/>
  <c r="AN72" i="34" s="1"/>
  <c r="BD113" i="30"/>
  <c r="BC123" i="30"/>
  <c r="BC134" i="30"/>
  <c r="BD120" i="30"/>
  <c r="BD145" i="30" s="1"/>
  <c r="BD146" i="30" s="1"/>
  <c r="BC12" i="34" s="1"/>
  <c r="BD41" i="35" s="1"/>
  <c r="BD50" i="35" s="1"/>
  <c r="BD100" i="30"/>
  <c r="AM42" i="34"/>
  <c r="Q95" i="34"/>
  <c r="R91" i="34" s="1"/>
  <c r="AR13" i="35" l="1"/>
  <c r="AR78" i="34"/>
  <c r="AR79" i="34" s="1"/>
  <c r="AR77" i="34"/>
  <c r="BG58" i="34"/>
  <c r="BH50" i="34"/>
  <c r="BH101" i="34" s="1"/>
  <c r="BI33" i="35" s="1"/>
  <c r="AN12" i="35"/>
  <c r="AN71" i="34"/>
  <c r="BE99" i="30"/>
  <c r="BE115" i="30" s="1"/>
  <c r="BE167" i="30" s="1"/>
  <c r="BE98" i="30"/>
  <c r="BE114" i="30" s="1"/>
  <c r="BE222" i="30" s="1"/>
  <c r="BD106" i="30"/>
  <c r="BD109" i="30" s="1"/>
  <c r="BD110" i="30" s="1"/>
  <c r="BD101" i="30"/>
  <c r="BE94" i="30" s="1"/>
  <c r="BE96" i="30" s="1"/>
  <c r="BD122" i="30"/>
  <c r="AN38" i="34"/>
  <c r="AN7" i="35"/>
  <c r="R17" i="35"/>
  <c r="AR80" i="34" l="1"/>
  <c r="BG70" i="34"/>
  <c r="BH107" i="34"/>
  <c r="BI30" i="35" s="1"/>
  <c r="BI90" i="30"/>
  <c r="BI91" i="30" s="1"/>
  <c r="BH21" i="34"/>
  <c r="BH57" i="34"/>
  <c r="BH53" i="34"/>
  <c r="BH60" i="34"/>
  <c r="BH76" i="34" s="1"/>
  <c r="AN73" i="34"/>
  <c r="AO12" i="35" s="1"/>
  <c r="BE120" i="30"/>
  <c r="BE145" i="30" s="1"/>
  <c r="BE146" i="30" s="1"/>
  <c r="BD12" i="34" s="1"/>
  <c r="BE41" i="35" s="1"/>
  <c r="BE100" i="30"/>
  <c r="BD134" i="30"/>
  <c r="BE113" i="30"/>
  <c r="BD123" i="30"/>
  <c r="AN39" i="34"/>
  <c r="AO67" i="35" s="1"/>
  <c r="R95" i="34"/>
  <c r="S91" i="34" s="1"/>
  <c r="AS13" i="35" l="1"/>
  <c r="AS75" i="34"/>
  <c r="BH58" i="34"/>
  <c r="BH70" i="34" s="1"/>
  <c r="BI50" i="34"/>
  <c r="BI101" i="34" s="1"/>
  <c r="BJ33" i="35" s="1"/>
  <c r="M33" i="51" s="1"/>
  <c r="AO69" i="34"/>
  <c r="AO72" i="34" s="1"/>
  <c r="BE122" i="30"/>
  <c r="BE123" i="30" s="1"/>
  <c r="AN42" i="34"/>
  <c r="BE106" i="30"/>
  <c r="BE109" i="30" s="1"/>
  <c r="BE110" i="30" s="1"/>
  <c r="BE101" i="30"/>
  <c r="BF94" i="30" s="1"/>
  <c r="BF96" i="30" s="1"/>
  <c r="BF98" i="30"/>
  <c r="BF114" i="30" s="1"/>
  <c r="BF222" i="30" s="1"/>
  <c r="BF99" i="30"/>
  <c r="BF115" i="30" s="1"/>
  <c r="BF167" i="30" s="1"/>
  <c r="S17" i="35"/>
  <c r="AS77" i="34" l="1"/>
  <c r="AS78" i="34"/>
  <c r="AS79" i="34" s="1"/>
  <c r="AS80" i="34" s="1"/>
  <c r="BE50" i="35"/>
  <c r="BI53" i="34"/>
  <c r="BI58" i="34" s="1"/>
  <c r="BI60" i="34"/>
  <c r="BI76" i="34" s="1"/>
  <c r="BJ90" i="30"/>
  <c r="BI107" i="34"/>
  <c r="BJ30" i="35" s="1"/>
  <c r="M30" i="51" s="1"/>
  <c r="BI21" i="34"/>
  <c r="BI57" i="34"/>
  <c r="AO71" i="34"/>
  <c r="BE134" i="30"/>
  <c r="BF113" i="30"/>
  <c r="BF120" i="30"/>
  <c r="BF100" i="30"/>
  <c r="AO38" i="34"/>
  <c r="AO7" i="35"/>
  <c r="S95" i="34"/>
  <c r="T17" i="35" s="1"/>
  <c r="AT75" i="34" l="1"/>
  <c r="AT13" i="35"/>
  <c r="BI70" i="34"/>
  <c r="BJ91" i="30"/>
  <c r="F90" i="30"/>
  <c r="F91" i="30" s="1"/>
  <c r="AO73" i="34"/>
  <c r="AP69" i="34" s="1"/>
  <c r="AP72" i="34" s="1"/>
  <c r="BF101" i="30"/>
  <c r="BG94" i="30" s="1"/>
  <c r="BG96" i="30" s="1"/>
  <c r="BF106" i="30"/>
  <c r="BF109" i="30" s="1"/>
  <c r="BF110" i="30" s="1"/>
  <c r="BG99" i="30"/>
  <c r="BG115" i="30" s="1"/>
  <c r="BG167" i="30" s="1"/>
  <c r="BG98" i="30"/>
  <c r="BG114" i="30" s="1"/>
  <c r="BG222" i="30" s="1"/>
  <c r="BF145" i="30"/>
  <c r="BF146" i="30" s="1"/>
  <c r="BE12" i="34" s="1"/>
  <c r="BF41" i="35" s="1"/>
  <c r="BF50" i="35" s="1"/>
  <c r="BF122" i="30"/>
  <c r="AO39" i="34"/>
  <c r="AP67" i="35" s="1"/>
  <c r="T91" i="34"/>
  <c r="AT78" i="34" l="1"/>
  <c r="AT79" i="34" s="1"/>
  <c r="AT77" i="34"/>
  <c r="AP71" i="34"/>
  <c r="AP12" i="35"/>
  <c r="AO42" i="34"/>
  <c r="BF134" i="30"/>
  <c r="BF123" i="30"/>
  <c r="BG113" i="30"/>
  <c r="BG120" i="30"/>
  <c r="BG145" i="30" s="1"/>
  <c r="BG146" i="30" s="1"/>
  <c r="BF12" i="34" s="1"/>
  <c r="BG41" i="35" s="1"/>
  <c r="BG50" i="35" s="1"/>
  <c r="BG100" i="30"/>
  <c r="T95" i="34"/>
  <c r="AT80" i="34" l="1"/>
  <c r="AU75" i="34" s="1"/>
  <c r="AP73" i="34"/>
  <c r="AQ12" i="35" s="1"/>
  <c r="BG122" i="30"/>
  <c r="BH99" i="30"/>
  <c r="BH115" i="30" s="1"/>
  <c r="BH167" i="30" s="1"/>
  <c r="BG106" i="30"/>
  <c r="BG109" i="30" s="1"/>
  <c r="BG110" i="30" s="1"/>
  <c r="BH98" i="30"/>
  <c r="BH114" i="30" s="1"/>
  <c r="BH222" i="30" s="1"/>
  <c r="BG101" i="30"/>
  <c r="BH94" i="30" s="1"/>
  <c r="BH96" i="30" s="1"/>
  <c r="AP7" i="35"/>
  <c r="AP38" i="34"/>
  <c r="U17" i="35"/>
  <c r="U91" i="34"/>
  <c r="AU13" i="35" l="1"/>
  <c r="AU78" i="34"/>
  <c r="AU79" i="34" s="1"/>
  <c r="AU77" i="34"/>
  <c r="AQ69" i="34"/>
  <c r="AQ72" i="34" s="1"/>
  <c r="BH120" i="30"/>
  <c r="BH145" i="30" s="1"/>
  <c r="BH146" i="30" s="1"/>
  <c r="BG12" i="34" s="1"/>
  <c r="BH41" i="35" s="1"/>
  <c r="BH50" i="35" s="1"/>
  <c r="BH100" i="30"/>
  <c r="BG134" i="30"/>
  <c r="BH113" i="30"/>
  <c r="BG123" i="30"/>
  <c r="AP39" i="34"/>
  <c r="AQ67" i="35" s="1"/>
  <c r="AU80" i="34" l="1"/>
  <c r="AV75" i="34" s="1"/>
  <c r="AQ71" i="34"/>
  <c r="AP42" i="34"/>
  <c r="AQ7" i="35" s="1"/>
  <c r="BH101" i="30"/>
  <c r="BI94" i="30" s="1"/>
  <c r="BI96" i="30" s="1"/>
  <c r="BI120" i="30" s="1"/>
  <c r="BI145" i="30" s="1"/>
  <c r="BI146" i="30" s="1"/>
  <c r="BH12" i="34" s="1"/>
  <c r="BI41" i="35" s="1"/>
  <c r="BI50" i="35" s="1"/>
  <c r="BI99" i="30"/>
  <c r="BI115" i="30" s="1"/>
  <c r="BI167" i="30" s="1"/>
  <c r="BH106" i="30"/>
  <c r="BH109" i="30" s="1"/>
  <c r="BH110" i="30" s="1"/>
  <c r="BI98" i="30"/>
  <c r="BI114" i="30" s="1"/>
  <c r="BI222" i="30" s="1"/>
  <c r="BH122" i="30"/>
  <c r="U95" i="34"/>
  <c r="V17" i="35" s="1"/>
  <c r="AV13" i="35" l="1"/>
  <c r="AV77" i="34"/>
  <c r="AV78" i="34"/>
  <c r="AV79" i="34" s="1"/>
  <c r="AV80" i="34" s="1"/>
  <c r="AQ73" i="34"/>
  <c r="AR12" i="35" s="1"/>
  <c r="BH134" i="30"/>
  <c r="BI113" i="30"/>
  <c r="BI122" i="30" s="1"/>
  <c r="BI134" i="30" s="1"/>
  <c r="BH123" i="30"/>
  <c r="BI100" i="30"/>
  <c r="AQ38" i="34"/>
  <c r="V91" i="34"/>
  <c r="AW13" i="35" l="1"/>
  <c r="AW75" i="34"/>
  <c r="AR69" i="34"/>
  <c r="AR72" i="34" s="1"/>
  <c r="BJ113" i="30"/>
  <c r="BI123" i="30"/>
  <c r="BJ99" i="30"/>
  <c r="BI106" i="30"/>
  <c r="BI109" i="30" s="1"/>
  <c r="BI110" i="30" s="1"/>
  <c r="BI101" i="30"/>
  <c r="BJ94" i="30" s="1"/>
  <c r="BJ96" i="30" s="1"/>
  <c r="BJ98" i="30"/>
  <c r="AQ39" i="34"/>
  <c r="V95" i="34"/>
  <c r="W91" i="34" s="1"/>
  <c r="AW78" i="34" l="1"/>
  <c r="AW79" i="34" s="1"/>
  <c r="AW77" i="34"/>
  <c r="AR71" i="34"/>
  <c r="AR67" i="35"/>
  <c r="F99" i="30"/>
  <c r="BJ115" i="30"/>
  <c r="BJ167" i="30" s="1"/>
  <c r="BJ114" i="30"/>
  <c r="F98" i="30"/>
  <c r="F96" i="30"/>
  <c r="BJ100" i="30"/>
  <c r="BJ120" i="30"/>
  <c r="BJ145" i="30" s="1"/>
  <c r="BJ146" i="30" s="1"/>
  <c r="BI12" i="34" s="1"/>
  <c r="BJ41" i="35" s="1"/>
  <c r="AQ42" i="34"/>
  <c r="AR38" i="34" s="1"/>
  <c r="W17" i="35"/>
  <c r="BJ50" i="35" l="1"/>
  <c r="M41" i="51"/>
  <c r="AW80" i="34"/>
  <c r="AX75" i="34" s="1"/>
  <c r="AR73" i="34"/>
  <c r="AS12" i="35" s="1"/>
  <c r="BJ222" i="30"/>
  <c r="BJ122" i="30"/>
  <c r="BJ106" i="30"/>
  <c r="F100" i="30"/>
  <c r="F101" i="30" s="1"/>
  <c r="BJ101" i="30"/>
  <c r="AR7" i="35"/>
  <c r="AR39" i="34"/>
  <c r="AS67" i="35" s="1"/>
  <c r="W95" i="34"/>
  <c r="X91" i="34" s="1"/>
  <c r="AX13" i="35" l="1"/>
  <c r="L13" i="51" s="1"/>
  <c r="AX78" i="34"/>
  <c r="AX79" i="34" s="1"/>
  <c r="AX77" i="34"/>
  <c r="AS69" i="34"/>
  <c r="AR42" i="34"/>
  <c r="AS7" i="35" s="1"/>
  <c r="F106" i="30"/>
  <c r="BJ109" i="30"/>
  <c r="BJ123" i="30"/>
  <c r="BJ134" i="30"/>
  <c r="X17" i="35"/>
  <c r="AX80" i="34" l="1"/>
  <c r="AY75" i="34"/>
  <c r="AY13" i="35"/>
  <c r="AS72" i="34"/>
  <c r="AS71" i="34"/>
  <c r="BJ110" i="30"/>
  <c r="F110" i="30" s="1"/>
  <c r="F109" i="30"/>
  <c r="AS38" i="34"/>
  <c r="X95" i="34"/>
  <c r="Y91" i="34" s="1"/>
  <c r="AY78" i="34" l="1"/>
  <c r="AY79" i="34" s="1"/>
  <c r="AY77" i="34"/>
  <c r="AS73" i="34"/>
  <c r="AT12" i="35" s="1"/>
  <c r="AS39" i="34"/>
  <c r="AT67" i="35" s="1"/>
  <c r="Y17" i="35"/>
  <c r="AY80" i="34" l="1"/>
  <c r="AZ75" i="34" s="1"/>
  <c r="AT69" i="34"/>
  <c r="AT72" i="34" s="1"/>
  <c r="AS42" i="34"/>
  <c r="AT38" i="34" s="1"/>
  <c r="Y95" i="34"/>
  <c r="AZ13" i="35" l="1"/>
  <c r="AZ78" i="34"/>
  <c r="AZ79" i="34" s="1"/>
  <c r="AZ77" i="34"/>
  <c r="AT71" i="34"/>
  <c r="AT73" i="34" s="1"/>
  <c r="AU69" i="34" s="1"/>
  <c r="AU72" i="34" s="1"/>
  <c r="AT7" i="35"/>
  <c r="AT39" i="34"/>
  <c r="AU67" i="35" s="1"/>
  <c r="Z17" i="35"/>
  <c r="J17" i="51" s="1"/>
  <c r="Z91" i="34"/>
  <c r="AZ80" i="34" l="1"/>
  <c r="BA13" i="35" s="1"/>
  <c r="AU12" i="35"/>
  <c r="AU71" i="34"/>
  <c r="AT42" i="34"/>
  <c r="AU38" i="34" s="1"/>
  <c r="BA75" i="34" l="1"/>
  <c r="BA78" i="34"/>
  <c r="BA79" i="34" s="1"/>
  <c r="BA77" i="34"/>
  <c r="AU73" i="34"/>
  <c r="AV12" i="35" s="1"/>
  <c r="AU7" i="35"/>
  <c r="AU39" i="34"/>
  <c r="AV67" i="35" s="1"/>
  <c r="Z95" i="34"/>
  <c r="AA91" i="34" s="1"/>
  <c r="BA80" i="34" l="1"/>
  <c r="AV69" i="34"/>
  <c r="AV72" i="34" s="1"/>
  <c r="AU42" i="34"/>
  <c r="AV7" i="35" s="1"/>
  <c r="AA17" i="35"/>
  <c r="BB13" i="35" l="1"/>
  <c r="BB75" i="34"/>
  <c r="AV71" i="34"/>
  <c r="AV38" i="34"/>
  <c r="AV39" i="34" s="1"/>
  <c r="AW67" i="35" s="1"/>
  <c r="AA95" i="34"/>
  <c r="BB78" i="34" l="1"/>
  <c r="BB79" i="34" s="1"/>
  <c r="BB77" i="34"/>
  <c r="AV73" i="34"/>
  <c r="AW12" i="35" s="1"/>
  <c r="AV42" i="34"/>
  <c r="AW38" i="34" s="1"/>
  <c r="AB17" i="35"/>
  <c r="AB91" i="34"/>
  <c r="BB80" i="34" l="1"/>
  <c r="BC75" i="34" s="1"/>
  <c r="AW69" i="34"/>
  <c r="AW72" i="34" s="1"/>
  <c r="AW39" i="34"/>
  <c r="AX67" i="35" s="1"/>
  <c r="L66" i="51" s="1"/>
  <c r="AW7" i="35"/>
  <c r="BC13" i="35" l="1"/>
  <c r="BC77" i="34"/>
  <c r="BC78" i="34"/>
  <c r="BC79" i="34" s="1"/>
  <c r="BC80" i="34" s="1"/>
  <c r="BD13" i="35" s="1"/>
  <c r="L43" i="51"/>
  <c r="AW71" i="34"/>
  <c r="AW42" i="34"/>
  <c r="BD75" i="34" l="1"/>
  <c r="AW73" i="34"/>
  <c r="AX69" i="34" s="1"/>
  <c r="AX72" i="34" s="1"/>
  <c r="AX38" i="34"/>
  <c r="AX7" i="35"/>
  <c r="L7" i="51" s="1"/>
  <c r="BD78" i="34" l="1"/>
  <c r="BD79" i="34" s="1"/>
  <c r="BD77" i="34"/>
  <c r="AX12" i="35"/>
  <c r="AX71" i="34"/>
  <c r="AX73" i="34" s="1"/>
  <c r="AY12" i="35" s="1"/>
  <c r="AX39" i="34"/>
  <c r="AY67" i="35" s="1"/>
  <c r="BD80" i="34" l="1"/>
  <c r="BE13" i="35" s="1"/>
  <c r="L12" i="51"/>
  <c r="L84" i="51" s="1"/>
  <c r="AY69" i="34"/>
  <c r="AY72" i="34" s="1"/>
  <c r="AX42" i="34"/>
  <c r="BE75" i="34" l="1"/>
  <c r="AY71" i="34"/>
  <c r="AY38" i="34"/>
  <c r="AY7" i="35"/>
  <c r="BE78" i="34" l="1"/>
  <c r="BE79" i="34" s="1"/>
  <c r="BE77" i="34"/>
  <c r="AY73" i="34"/>
  <c r="AZ69" i="34" s="1"/>
  <c r="AZ72" i="34" s="1"/>
  <c r="AY39" i="34"/>
  <c r="AZ67" i="35" s="1"/>
  <c r="BE80" i="34" l="1"/>
  <c r="AZ71" i="34"/>
  <c r="AZ12" i="35"/>
  <c r="AY42" i="34"/>
  <c r="AZ7" i="35" s="1"/>
  <c r="BF75" i="34" l="1"/>
  <c r="BF13" i="35"/>
  <c r="AZ73" i="34"/>
  <c r="BA69" i="34" s="1"/>
  <c r="AZ38" i="34"/>
  <c r="BF78" i="34" l="1"/>
  <c r="BF79" i="34" s="1"/>
  <c r="BF77" i="34"/>
  <c r="BA72" i="34"/>
  <c r="BA71" i="34"/>
  <c r="BA12" i="35"/>
  <c r="AZ39" i="34"/>
  <c r="BA67" i="35" s="1"/>
  <c r="BF80" i="34" l="1"/>
  <c r="BG75" i="34" s="1"/>
  <c r="BA73" i="34"/>
  <c r="BB69" i="34" s="1"/>
  <c r="BB72" i="34" s="1"/>
  <c r="AZ42" i="34"/>
  <c r="BA38" i="34" s="1"/>
  <c r="BG13" i="35" l="1"/>
  <c r="BG78" i="34"/>
  <c r="BG79" i="34" s="1"/>
  <c r="BG77" i="34"/>
  <c r="BB71" i="34"/>
  <c r="BB73" i="34" s="1"/>
  <c r="BC12" i="35" s="1"/>
  <c r="BB12" i="35"/>
  <c r="BA7" i="35"/>
  <c r="BA39" i="34"/>
  <c r="BB67" i="35" s="1"/>
  <c r="BG80" i="34" l="1"/>
  <c r="BH75" i="34" s="1"/>
  <c r="BA42" i="34"/>
  <c r="BC69" i="34"/>
  <c r="BC72" i="34" s="1"/>
  <c r="BH13" i="35" l="1"/>
  <c r="BH78" i="34"/>
  <c r="BH79" i="34" s="1"/>
  <c r="BH77" i="34"/>
  <c r="BC71" i="34"/>
  <c r="BB7" i="35"/>
  <c r="BB38" i="34"/>
  <c r="BH80" i="34" l="1"/>
  <c r="BI75" i="34" s="1"/>
  <c r="BC73" i="34"/>
  <c r="BD69" i="34" s="1"/>
  <c r="BD72" i="34" s="1"/>
  <c r="BB39" i="34"/>
  <c r="BC67" i="35" s="1"/>
  <c r="BI13" i="35" l="1"/>
  <c r="BI78" i="34"/>
  <c r="BI79" i="34" s="1"/>
  <c r="BI77" i="34"/>
  <c r="BD12" i="35"/>
  <c r="BB42" i="34"/>
  <c r="BD71" i="34"/>
  <c r="BI80" i="34" l="1"/>
  <c r="BJ13" i="35" s="1"/>
  <c r="M13" i="51" s="1"/>
  <c r="BD73" i="34"/>
  <c r="BE12" i="35" s="1"/>
  <c r="BC38" i="34"/>
  <c r="BC7" i="35"/>
  <c r="BC39" i="34" l="1"/>
  <c r="BD67" i="35" s="1"/>
  <c r="BE69" i="34"/>
  <c r="BE72" i="34" s="1"/>
  <c r="BC42" i="34" l="1"/>
  <c r="BE71" i="34"/>
  <c r="BE73" i="34" s="1"/>
  <c r="BF69" i="34" l="1"/>
  <c r="BF72" i="34" s="1"/>
  <c r="BF12" i="35"/>
  <c r="BD38" i="34"/>
  <c r="BD7" i="35"/>
  <c r="BD39" i="34" l="1"/>
  <c r="BE67" i="35" s="1"/>
  <c r="BF71" i="34"/>
  <c r="BD42" i="34" l="1"/>
  <c r="BF73" i="34"/>
  <c r="BG69" i="34" s="1"/>
  <c r="BG72" i="34" s="1"/>
  <c r="BG12" i="35" l="1"/>
  <c r="BG71" i="34"/>
  <c r="BG73" i="34" s="1"/>
  <c r="BH69" i="34" s="1"/>
  <c r="BH72" i="34" s="1"/>
  <c r="BE7" i="35"/>
  <c r="BE38" i="34"/>
  <c r="BE39" i="34" l="1"/>
  <c r="BF67" i="35" s="1"/>
  <c r="BH12" i="35"/>
  <c r="BH71" i="34"/>
  <c r="BE42" i="34" l="1"/>
  <c r="BH73" i="34"/>
  <c r="BI12" i="35" l="1"/>
  <c r="BI69" i="34"/>
  <c r="BI72" i="34" s="1"/>
  <c r="BF38" i="34"/>
  <c r="BF7" i="35"/>
  <c r="BF39" i="34" l="1"/>
  <c r="BG67" i="35" s="1"/>
  <c r="M43" i="51"/>
  <c r="BI71" i="34"/>
  <c r="BF42" i="34" l="1"/>
  <c r="BI73" i="34"/>
  <c r="BJ12" i="35" s="1"/>
  <c r="M12" i="51" s="1"/>
  <c r="M84" i="51" l="1"/>
  <c r="BG38" i="34"/>
  <c r="BG7" i="35"/>
  <c r="BG39" i="34" l="1"/>
  <c r="BH67" i="35" s="1"/>
  <c r="BG42" i="34" l="1"/>
  <c r="BH7" i="35" s="1"/>
  <c r="BH38" i="34" l="1"/>
  <c r="BH39" i="34" s="1"/>
  <c r="BI67" i="35" s="1"/>
  <c r="BH42" i="34" l="1"/>
  <c r="BI38" i="34" s="1"/>
  <c r="BI7" i="35" l="1"/>
  <c r="BI39" i="34"/>
  <c r="BJ67" i="35" s="1"/>
  <c r="M66" i="51" s="1"/>
  <c r="BI42" i="34" l="1"/>
  <c r="BJ7" i="35" s="1"/>
  <c r="M7" i="51" s="1"/>
  <c r="AB95" i="34" l="1"/>
  <c r="AC17" i="35" s="1"/>
  <c r="AC91" i="34" l="1"/>
  <c r="AC95" i="34" l="1"/>
  <c r="AD17" i="35" s="1"/>
  <c r="AD91" i="34" l="1"/>
  <c r="AD95" i="34" l="1"/>
  <c r="AE91" i="34" s="1"/>
  <c r="AE17" i="35" l="1"/>
  <c r="AE95" i="34" l="1"/>
  <c r="AF91" i="34" s="1"/>
  <c r="AF17" i="35" l="1"/>
  <c r="AF95" i="34" l="1"/>
  <c r="AG91" i="34" s="1"/>
  <c r="AG17" i="35" l="1"/>
  <c r="AG95" i="34" l="1"/>
  <c r="AH17" i="35" l="1"/>
  <c r="AH91" i="34"/>
  <c r="AH95" i="34" l="1"/>
  <c r="AI91" i="34" l="1"/>
  <c r="AI17" i="35"/>
  <c r="AI95" i="34" l="1"/>
  <c r="AJ91" i="34" l="1"/>
  <c r="AJ17" i="35"/>
  <c r="AJ95" i="34" l="1"/>
  <c r="AK17" i="35" l="1"/>
  <c r="AK91" i="34"/>
  <c r="AK95" i="34" l="1"/>
  <c r="AL91" i="34" l="1"/>
  <c r="AL17" i="35"/>
  <c r="K17" i="51" s="1"/>
  <c r="AL95" i="34" l="1"/>
  <c r="AM17" i="35" l="1"/>
  <c r="AM91" i="34"/>
  <c r="AM95" i="34" l="1"/>
  <c r="AN91" i="34" l="1"/>
  <c r="AN17" i="35"/>
  <c r="AN95" i="34" l="1"/>
  <c r="AO91" i="34" s="1"/>
  <c r="AO17" i="35" l="1"/>
  <c r="AO95" i="34" l="1"/>
  <c r="AP91" i="34" l="1"/>
  <c r="AP17" i="35"/>
  <c r="AP95" i="34" l="1"/>
  <c r="AQ91" i="34" s="1"/>
  <c r="AQ17" i="35" l="1"/>
  <c r="AQ95" i="34" l="1"/>
  <c r="AR91" i="34" s="1"/>
  <c r="AR17" i="35" l="1"/>
  <c r="AR95" i="34" l="1"/>
  <c r="AS17" i="35" s="1"/>
  <c r="AS91" i="34" l="1"/>
  <c r="AS95" i="34" l="1"/>
  <c r="AT17" i="35" s="1"/>
  <c r="AT91" i="34" l="1"/>
  <c r="AT95" i="34" l="1"/>
  <c r="AU91" i="34" s="1"/>
  <c r="AU17" i="35" l="1"/>
  <c r="AU95" i="34" l="1"/>
  <c r="AV91" i="34" l="1"/>
  <c r="AV17" i="35"/>
  <c r="AV95" i="34" l="1"/>
  <c r="AW91" i="34" l="1"/>
  <c r="AW17" i="35"/>
  <c r="AW95" i="34" l="1"/>
  <c r="AX17" i="35" s="1"/>
  <c r="L17" i="51" s="1"/>
  <c r="AX91" i="34" l="1"/>
  <c r="AX95" i="34" l="1"/>
  <c r="AY91" i="34" s="1"/>
  <c r="AY17" i="35" l="1"/>
  <c r="AY95" i="34" l="1"/>
  <c r="AZ17" i="35" l="1"/>
  <c r="AZ91" i="34"/>
  <c r="AZ95" i="34" l="1"/>
  <c r="BA91" i="34" s="1"/>
  <c r="BA17" i="35" l="1"/>
  <c r="BA95" i="34" l="1"/>
  <c r="BB91" i="34" l="1"/>
  <c r="BB17" i="35"/>
  <c r="BB95" i="34" l="1"/>
  <c r="BC91" i="34" l="1"/>
  <c r="BC17" i="35"/>
  <c r="BC95" i="34" l="1"/>
  <c r="BD17" i="35" s="1"/>
  <c r="BD91" i="34" l="1"/>
  <c r="BD95" i="34" l="1"/>
  <c r="BE91" i="34" s="1"/>
  <c r="BE17" i="35" l="1"/>
  <c r="BE95" i="34" l="1"/>
  <c r="BF17" i="35" l="1"/>
  <c r="BF91" i="34"/>
  <c r="BF95" i="34" l="1"/>
  <c r="BG17" i="35" l="1"/>
  <c r="BG91" i="34"/>
  <c r="BG95" i="34" l="1"/>
  <c r="BH91" i="34" s="1"/>
  <c r="BH17" i="35" l="1"/>
  <c r="BH95" i="34" l="1"/>
  <c r="BI91" i="34" l="1"/>
  <c r="BI17" i="35"/>
  <c r="BI95" i="34" l="1"/>
  <c r="BJ17" i="35" s="1"/>
  <c r="M17" i="51" s="1"/>
  <c r="C7" i="30" l="1"/>
  <c r="D7" i="30" s="1"/>
  <c r="C171" i="30" l="1"/>
  <c r="C13" i="30"/>
  <c r="C127" i="30" s="1"/>
  <c r="D171" i="30"/>
  <c r="E7" i="30"/>
  <c r="D4" i="30" l="1"/>
  <c r="D5" i="30" s="1"/>
  <c r="E171" i="30"/>
  <c r="F7" i="30"/>
  <c r="D215" i="30" l="1"/>
  <c r="D6" i="30"/>
  <c r="D160" i="30" s="1"/>
  <c r="F171" i="30"/>
  <c r="G7" i="30"/>
  <c r="G171" i="30" l="1"/>
  <c r="H7" i="30"/>
  <c r="H171" i="30" l="1"/>
  <c r="I7" i="30"/>
  <c r="I171" i="30" l="1"/>
  <c r="J7" i="30"/>
  <c r="J171" i="30" l="1"/>
  <c r="K7" i="30"/>
  <c r="L7" i="30" l="1"/>
  <c r="K171" i="30"/>
  <c r="L171" i="30" l="1"/>
  <c r="M7" i="30"/>
  <c r="N7" i="30" l="1"/>
  <c r="N171" i="30" s="1"/>
  <c r="M171" i="30"/>
  <c r="C79" i="56"/>
  <c r="C31" i="30"/>
  <c r="C67" i="30"/>
  <c r="C73" i="30" s="1"/>
  <c r="C79" i="30"/>
  <c r="C55" i="30"/>
  <c r="C61" i="30" s="1"/>
  <c r="C131" i="30" s="1"/>
  <c r="C43" i="30"/>
  <c r="C49" i="30" s="1"/>
  <c r="C19" i="30"/>
  <c r="D19" i="30" s="1"/>
  <c r="D52" i="30" l="1"/>
  <c r="C25" i="30"/>
  <c r="D16" i="30" s="1"/>
  <c r="D17" i="30" s="1"/>
  <c r="C177" i="30"/>
  <c r="D79" i="30"/>
  <c r="C85" i="30"/>
  <c r="C130" i="30"/>
  <c r="D40" i="30"/>
  <c r="D41" i="30" s="1"/>
  <c r="D172" i="30"/>
  <c r="E19" i="30"/>
  <c r="C132" i="30"/>
  <c r="D64" i="30"/>
  <c r="D65" i="30" s="1"/>
  <c r="C173" i="30"/>
  <c r="D31" i="30"/>
  <c r="C37" i="30"/>
  <c r="C176" i="30"/>
  <c r="D67" i="30"/>
  <c r="C172" i="30"/>
  <c r="C175" i="30"/>
  <c r="D55" i="30"/>
  <c r="C174" i="30"/>
  <c r="D43" i="30"/>
  <c r="D53" i="30" l="1"/>
  <c r="D219" i="30" s="1"/>
  <c r="D54" i="30"/>
  <c r="D164" i="30" s="1"/>
  <c r="C128" i="30"/>
  <c r="D218" i="30"/>
  <c r="D42" i="30"/>
  <c r="D163" i="30" s="1"/>
  <c r="D173" i="30"/>
  <c r="E31" i="30"/>
  <c r="D177" i="30"/>
  <c r="E79" i="30"/>
  <c r="D174" i="30"/>
  <c r="E43" i="30"/>
  <c r="C179" i="30"/>
  <c r="D220" i="30"/>
  <c r="D66" i="30"/>
  <c r="D165" i="30" s="1"/>
  <c r="D175" i="30"/>
  <c r="E55" i="30"/>
  <c r="D176" i="30"/>
  <c r="E67" i="30"/>
  <c r="C129" i="30"/>
  <c r="D28" i="30"/>
  <c r="D29" i="30" s="1"/>
  <c r="E172" i="30"/>
  <c r="F19" i="30"/>
  <c r="C133" i="30"/>
  <c r="D76" i="30"/>
  <c r="D77" i="30" s="1"/>
  <c r="D216" i="30"/>
  <c r="D18" i="30"/>
  <c r="D161" i="30" s="1"/>
  <c r="D179" i="30" l="1"/>
  <c r="C135" i="30"/>
  <c r="E176" i="30"/>
  <c r="F67" i="30"/>
  <c r="E177" i="30"/>
  <c r="F79" i="30"/>
  <c r="B14" i="34"/>
  <c r="B19" i="34" s="1"/>
  <c r="B1" i="34"/>
  <c r="D78" i="30"/>
  <c r="D166" i="30" s="1"/>
  <c r="D221" i="30"/>
  <c r="D217" i="30"/>
  <c r="D30" i="30"/>
  <c r="D162" i="30" s="1"/>
  <c r="E174" i="30"/>
  <c r="F43" i="30"/>
  <c r="G19" i="30"/>
  <c r="F172" i="30"/>
  <c r="E175" i="30"/>
  <c r="F55" i="30"/>
  <c r="F31" i="30"/>
  <c r="E173" i="30"/>
  <c r="D8" i="30" l="1"/>
  <c r="D56" i="30"/>
  <c r="D44" i="30"/>
  <c r="D68" i="30"/>
  <c r="D80" i="30"/>
  <c r="D32" i="30"/>
  <c r="D20" i="30"/>
  <c r="D57" i="30"/>
  <c r="D197" i="30" s="1"/>
  <c r="C14" i="34"/>
  <c r="D223" i="30"/>
  <c r="C11" i="34" s="1"/>
  <c r="D58" i="35" s="1"/>
  <c r="D33" i="30"/>
  <c r="D195" i="30" s="1"/>
  <c r="D82" i="30"/>
  <c r="D210" i="30" s="1"/>
  <c r="D69" i="30"/>
  <c r="D198" i="30" s="1"/>
  <c r="D58" i="30"/>
  <c r="D208" i="30" s="1"/>
  <c r="D46" i="30"/>
  <c r="D207" i="30" s="1"/>
  <c r="D34" i="30"/>
  <c r="D206" i="30" s="1"/>
  <c r="D81" i="30"/>
  <c r="D199" i="30" s="1"/>
  <c r="D45" i="30"/>
  <c r="D196" i="30" s="1"/>
  <c r="D21" i="30"/>
  <c r="D194" i="30" s="1"/>
  <c r="D10" i="30"/>
  <c r="D204" i="30" s="1"/>
  <c r="D70" i="30"/>
  <c r="D209" i="30" s="1"/>
  <c r="D22" i="30"/>
  <c r="D205" i="30" s="1"/>
  <c r="D9" i="30"/>
  <c r="D193" i="30" s="1"/>
  <c r="E179" i="30"/>
  <c r="D14" i="34" s="1"/>
  <c r="D168" i="30"/>
  <c r="C18" i="34" s="1"/>
  <c r="D29" i="35" s="1"/>
  <c r="F173" i="30"/>
  <c r="G31" i="30"/>
  <c r="H19" i="30"/>
  <c r="G172" i="30"/>
  <c r="C5" i="35"/>
  <c r="B22" i="34"/>
  <c r="B27" i="34" s="1"/>
  <c r="B8" i="34"/>
  <c r="B26" i="34"/>
  <c r="C10" i="34"/>
  <c r="F177" i="30"/>
  <c r="G79" i="30"/>
  <c r="F175" i="30"/>
  <c r="G55" i="30"/>
  <c r="G43" i="30"/>
  <c r="F174" i="30"/>
  <c r="F176" i="30"/>
  <c r="G67" i="30"/>
  <c r="B81" i="34"/>
  <c r="C11" i="35"/>
  <c r="C63" i="34"/>
  <c r="C66" i="34" l="1"/>
  <c r="C64" i="34"/>
  <c r="D31" i="35" s="1"/>
  <c r="C25" i="34"/>
  <c r="C20" i="34"/>
  <c r="D201" i="30"/>
  <c r="C16" i="34" s="1"/>
  <c r="D212" i="30"/>
  <c r="D35" i="35" s="1"/>
  <c r="B28" i="34"/>
  <c r="C71" i="35" s="1"/>
  <c r="F179" i="30"/>
  <c r="G176" i="30"/>
  <c r="H67" i="30"/>
  <c r="G177" i="30"/>
  <c r="H79" i="30"/>
  <c r="C65" i="34"/>
  <c r="D72" i="35" s="1"/>
  <c r="G174" i="30"/>
  <c r="H43" i="30"/>
  <c r="I19" i="30"/>
  <c r="H172" i="30"/>
  <c r="B5" i="34"/>
  <c r="B6" i="34"/>
  <c r="C36" i="35" s="1"/>
  <c r="D78" i="35"/>
  <c r="G175" i="30"/>
  <c r="H55" i="30"/>
  <c r="G173" i="30"/>
  <c r="H31" i="30"/>
  <c r="C67" i="34" l="1"/>
  <c r="C17" i="34"/>
  <c r="D34" i="35"/>
  <c r="B34" i="34"/>
  <c r="C31" i="34" s="1"/>
  <c r="E14" i="34"/>
  <c r="G179" i="30"/>
  <c r="F14" i="34" s="1"/>
  <c r="C1" i="34"/>
  <c r="H175" i="30"/>
  <c r="I55" i="30"/>
  <c r="B7" i="34"/>
  <c r="C44" i="35"/>
  <c r="H177" i="30"/>
  <c r="I79" i="30"/>
  <c r="J19" i="30"/>
  <c r="I172" i="30"/>
  <c r="H173" i="30"/>
  <c r="I31" i="30"/>
  <c r="I43" i="30"/>
  <c r="H174" i="30"/>
  <c r="D77" i="35"/>
  <c r="H176" i="30"/>
  <c r="I67" i="30"/>
  <c r="C6" i="35" l="1"/>
  <c r="B35" i="34"/>
  <c r="D11" i="35"/>
  <c r="D63" i="34"/>
  <c r="C81" i="34"/>
  <c r="H179" i="30"/>
  <c r="D187" i="30"/>
  <c r="D73" i="30"/>
  <c r="D183" i="30"/>
  <c r="D25" i="30"/>
  <c r="C3" i="35"/>
  <c r="C3" i="34"/>
  <c r="C4" i="34" s="1"/>
  <c r="D185" i="30"/>
  <c r="D49" i="30"/>
  <c r="D188" i="30"/>
  <c r="D85" i="30"/>
  <c r="I177" i="30"/>
  <c r="J79" i="30"/>
  <c r="D182" i="30"/>
  <c r="D13" i="30"/>
  <c r="I176" i="30"/>
  <c r="J67" i="30"/>
  <c r="K19" i="30"/>
  <c r="J172" i="30"/>
  <c r="I174" i="30"/>
  <c r="J43" i="30"/>
  <c r="I173" i="30"/>
  <c r="J31" i="30"/>
  <c r="D186" i="30"/>
  <c r="D61" i="30"/>
  <c r="D184" i="30"/>
  <c r="D37" i="30"/>
  <c r="I175" i="30"/>
  <c r="J55" i="30"/>
  <c r="D66" i="34" l="1"/>
  <c r="D64" i="34"/>
  <c r="E31" i="35" s="1"/>
  <c r="D65" i="34"/>
  <c r="E72" i="35" s="1"/>
  <c r="G14" i="34"/>
  <c r="I179" i="30"/>
  <c r="D129" i="30"/>
  <c r="E28" i="30"/>
  <c r="E29" i="30" s="1"/>
  <c r="J173" i="30"/>
  <c r="K31" i="30"/>
  <c r="D127" i="30"/>
  <c r="E4" i="30"/>
  <c r="E5" i="30" s="1"/>
  <c r="C5" i="34"/>
  <c r="D44" i="35" s="1"/>
  <c r="D132" i="30"/>
  <c r="E64" i="30"/>
  <c r="E65" i="30" s="1"/>
  <c r="L19" i="30"/>
  <c r="K172" i="30"/>
  <c r="D190" i="30"/>
  <c r="J177" i="30"/>
  <c r="K79" i="30"/>
  <c r="D130" i="30"/>
  <c r="E40" i="30"/>
  <c r="E41" i="30" s="1"/>
  <c r="J175" i="30"/>
  <c r="K55" i="30"/>
  <c r="D131" i="30"/>
  <c r="E52" i="30"/>
  <c r="E53" i="30" s="1"/>
  <c r="K43" i="30"/>
  <c r="J174" i="30"/>
  <c r="J176" i="30"/>
  <c r="K67" i="30"/>
  <c r="D128" i="30"/>
  <c r="E16" i="30"/>
  <c r="E17" i="30" s="1"/>
  <c r="D133" i="30"/>
  <c r="E76" i="30"/>
  <c r="E77" i="30" s="1"/>
  <c r="E44" i="30" l="1"/>
  <c r="E8" i="30"/>
  <c r="E80" i="30"/>
  <c r="E20" i="30"/>
  <c r="D67" i="34"/>
  <c r="E77" i="35"/>
  <c r="J179" i="30"/>
  <c r="I14" i="34" s="1"/>
  <c r="H14" i="34"/>
  <c r="C6" i="34"/>
  <c r="D36" i="35" s="1"/>
  <c r="E220" i="30"/>
  <c r="E66" i="30"/>
  <c r="E165" i="30" s="1"/>
  <c r="C63" i="35"/>
  <c r="K173" i="30"/>
  <c r="L31" i="30"/>
  <c r="K174" i="30"/>
  <c r="L43" i="30"/>
  <c r="E215" i="30"/>
  <c r="E6" i="30"/>
  <c r="E160" i="30" s="1"/>
  <c r="E30" i="30"/>
  <c r="E162" i="30" s="1"/>
  <c r="E217" i="30"/>
  <c r="E78" i="30"/>
  <c r="E166" i="30" s="1"/>
  <c r="E221" i="30"/>
  <c r="K176" i="30"/>
  <c r="L67" i="30"/>
  <c r="E219" i="30"/>
  <c r="E54" i="30"/>
  <c r="E164" i="30" s="1"/>
  <c r="E218" i="30"/>
  <c r="E42" i="30"/>
  <c r="E163" i="30" s="1"/>
  <c r="C15" i="34"/>
  <c r="C19" i="34" s="1"/>
  <c r="D135" i="30"/>
  <c r="E81" i="30" s="1"/>
  <c r="E199" i="30" s="1"/>
  <c r="E18" i="30"/>
  <c r="E161" i="30" s="1"/>
  <c r="E216" i="30"/>
  <c r="K175" i="30"/>
  <c r="L55" i="30"/>
  <c r="K177" i="30"/>
  <c r="L79" i="30"/>
  <c r="M19" i="30"/>
  <c r="L172" i="30"/>
  <c r="E68" i="30" l="1"/>
  <c r="E56" i="30"/>
  <c r="E186" i="30" s="1"/>
  <c r="E32" i="30"/>
  <c r="E11" i="35"/>
  <c r="D1" i="34"/>
  <c r="D81" i="34"/>
  <c r="E63" i="34"/>
  <c r="C7" i="34"/>
  <c r="D3" i="35" s="1"/>
  <c r="E57" i="30"/>
  <c r="E197" i="30" s="1"/>
  <c r="E34" i="30"/>
  <c r="E206" i="30" s="1"/>
  <c r="K179" i="30"/>
  <c r="J14" i="34" s="1"/>
  <c r="E22" i="30"/>
  <c r="E205" i="30" s="1"/>
  <c r="E58" i="30"/>
  <c r="E208" i="30" s="1"/>
  <c r="E187" i="30"/>
  <c r="E45" i="30"/>
  <c r="E196" i="30" s="1"/>
  <c r="E223" i="30"/>
  <c r="D11" i="34" s="1"/>
  <c r="E182" i="30"/>
  <c r="E184" i="30"/>
  <c r="E70" i="30"/>
  <c r="E209" i="30" s="1"/>
  <c r="E21" i="30"/>
  <c r="E194" i="30" s="1"/>
  <c r="C22" i="34"/>
  <c r="C27" i="34" s="1"/>
  <c r="D5" i="35"/>
  <c r="C8" i="34"/>
  <c r="C26" i="34"/>
  <c r="D10" i="34"/>
  <c r="L175" i="30"/>
  <c r="M55" i="30"/>
  <c r="E82" i="30"/>
  <c r="E210" i="30" s="1"/>
  <c r="E69" i="30"/>
  <c r="E198" i="30" s="1"/>
  <c r="L174" i="30"/>
  <c r="M43" i="30"/>
  <c r="L173" i="30"/>
  <c r="M31" i="30"/>
  <c r="M79" i="30"/>
  <c r="L177" i="30"/>
  <c r="E9" i="30"/>
  <c r="E193" i="30" s="1"/>
  <c r="N19" i="30"/>
  <c r="N172" i="30" s="1"/>
  <c r="M172" i="30"/>
  <c r="E46" i="30"/>
  <c r="E207" i="30" s="1"/>
  <c r="E33" i="30"/>
  <c r="E195" i="30" s="1"/>
  <c r="E10" i="30"/>
  <c r="E204" i="30" s="1"/>
  <c r="L176" i="30"/>
  <c r="M67" i="30"/>
  <c r="E168" i="30"/>
  <c r="D18" i="34" s="1"/>
  <c r="E29" i="35" s="1"/>
  <c r="E66" i="34" l="1"/>
  <c r="E64" i="34"/>
  <c r="F31" i="35" s="1"/>
  <c r="D25" i="34"/>
  <c r="E65" i="34"/>
  <c r="D3" i="34"/>
  <c r="C28" i="34"/>
  <c r="E61" i="30"/>
  <c r="E131" i="30" s="1"/>
  <c r="L179" i="30"/>
  <c r="K14" i="34" s="1"/>
  <c r="E37" i="30"/>
  <c r="F28" i="30" s="1"/>
  <c r="F29" i="30" s="1"/>
  <c r="E201" i="30"/>
  <c r="D16" i="34" s="1"/>
  <c r="M176" i="30"/>
  <c r="N67" i="30"/>
  <c r="N176" i="30" s="1"/>
  <c r="E183" i="30"/>
  <c r="E25" i="30"/>
  <c r="M174" i="30"/>
  <c r="N43" i="30"/>
  <c r="N174" i="30" s="1"/>
  <c r="E185" i="30"/>
  <c r="E49" i="30"/>
  <c r="D20" i="34"/>
  <c r="E58" i="35"/>
  <c r="E212" i="30"/>
  <c r="M177" i="30"/>
  <c r="N79" i="30"/>
  <c r="N177" i="30" s="1"/>
  <c r="M175" i="30"/>
  <c r="N55" i="30"/>
  <c r="N175" i="30" s="1"/>
  <c r="E188" i="30"/>
  <c r="E85" i="30"/>
  <c r="E73" i="30"/>
  <c r="M173" i="30"/>
  <c r="N31" i="30"/>
  <c r="N173" i="30" s="1"/>
  <c r="E13" i="30"/>
  <c r="E67" i="34" l="1"/>
  <c r="D4" i="34"/>
  <c r="D5" i="34" s="1"/>
  <c r="E44" i="35" s="1"/>
  <c r="C32" i="34"/>
  <c r="C34" i="34" s="1"/>
  <c r="D31" i="34" s="1"/>
  <c r="F72" i="35"/>
  <c r="E1" i="34"/>
  <c r="F52" i="30"/>
  <c r="F53" i="30" s="1"/>
  <c r="F219" i="30" s="1"/>
  <c r="D6" i="34"/>
  <c r="E36" i="35" s="1"/>
  <c r="N179" i="30"/>
  <c r="M14" i="34" s="1"/>
  <c r="E129" i="30"/>
  <c r="M179" i="30"/>
  <c r="E34" i="35"/>
  <c r="E190" i="30"/>
  <c r="E127" i="30"/>
  <c r="F4" i="30"/>
  <c r="E130" i="30"/>
  <c r="F40" i="30"/>
  <c r="F41" i="30" s="1"/>
  <c r="D17" i="34"/>
  <c r="E35" i="35"/>
  <c r="F217" i="30"/>
  <c r="F30" i="30"/>
  <c r="F162" i="30" s="1"/>
  <c r="E78" i="35"/>
  <c r="E132" i="30"/>
  <c r="F64" i="30"/>
  <c r="F65" i="30" s="1"/>
  <c r="E133" i="30"/>
  <c r="F76" i="30"/>
  <c r="F77" i="30" s="1"/>
  <c r="E128" i="30"/>
  <c r="F16" i="30"/>
  <c r="F17" i="30" s="1"/>
  <c r="D71" i="35" l="1"/>
  <c r="C35" i="34"/>
  <c r="D6" i="35"/>
  <c r="F77" i="35"/>
  <c r="F5" i="30"/>
  <c r="F215" i="30" s="1"/>
  <c r="F6" i="30"/>
  <c r="F160" i="30" s="1"/>
  <c r="F11" i="35"/>
  <c r="F63" i="34"/>
  <c r="E81" i="34"/>
  <c r="F54" i="30"/>
  <c r="F164" i="30" s="1"/>
  <c r="D15" i="34"/>
  <c r="D19" i="34" s="1"/>
  <c r="L14" i="34"/>
  <c r="D7" i="34"/>
  <c r="E3" i="35" s="1"/>
  <c r="F18" i="30"/>
  <c r="F161" i="30" s="1"/>
  <c r="F216" i="30"/>
  <c r="F78" i="30"/>
  <c r="F166" i="30" s="1"/>
  <c r="F221" i="30"/>
  <c r="F220" i="30"/>
  <c r="F66" i="30"/>
  <c r="F165" i="30" s="1"/>
  <c r="F218" i="30"/>
  <c r="F42" i="30"/>
  <c r="F163" i="30" s="1"/>
  <c r="E135" i="30"/>
  <c r="F8" i="30" s="1"/>
  <c r="F80" i="30" l="1"/>
  <c r="F32" i="30"/>
  <c r="F20" i="30"/>
  <c r="F46" i="30"/>
  <c r="F207" i="30" s="1"/>
  <c r="F56" i="30"/>
  <c r="F68" i="30"/>
  <c r="F187" i="30" s="1"/>
  <c r="F44" i="30"/>
  <c r="F185" i="30" s="1"/>
  <c r="F66" i="34"/>
  <c r="F64" i="34"/>
  <c r="G31" i="35" s="1"/>
  <c r="F65" i="34"/>
  <c r="G72" i="35" s="1"/>
  <c r="G77" i="35" s="1"/>
  <c r="E5" i="35"/>
  <c r="E3" i="34"/>
  <c r="D22" i="34"/>
  <c r="D27" i="34" s="1"/>
  <c r="D26" i="34"/>
  <c r="F9" i="30"/>
  <c r="F193" i="30" s="1"/>
  <c r="E10" i="34"/>
  <c r="F82" i="30"/>
  <c r="F210" i="30" s="1"/>
  <c r="F10" i="30"/>
  <c r="F204" i="30" s="1"/>
  <c r="F168" i="30"/>
  <c r="E18" i="34" s="1"/>
  <c r="F29" i="35" s="1"/>
  <c r="F183" i="30"/>
  <c r="F182" i="30"/>
  <c r="F69" i="30"/>
  <c r="F198" i="30" s="1"/>
  <c r="F21" i="30"/>
  <c r="F194" i="30" s="1"/>
  <c r="F188" i="30"/>
  <c r="F22" i="30"/>
  <c r="F205" i="30" s="1"/>
  <c r="F34" i="30"/>
  <c r="F206" i="30" s="1"/>
  <c r="F33" i="30"/>
  <c r="F195" i="30" s="1"/>
  <c r="F58" i="30"/>
  <c r="F208" i="30" s="1"/>
  <c r="F57" i="30"/>
  <c r="F197" i="30" s="1"/>
  <c r="F70" i="30"/>
  <c r="F209" i="30" s="1"/>
  <c r="F81" i="30"/>
  <c r="F199" i="30" s="1"/>
  <c r="F223" i="30"/>
  <c r="E11" i="34" s="1"/>
  <c r="D8" i="34"/>
  <c r="F45" i="30"/>
  <c r="F196" i="30" s="1"/>
  <c r="F67" i="34" l="1"/>
  <c r="E4" i="34"/>
  <c r="E5" i="34" s="1"/>
  <c r="F44" i="35" s="1"/>
  <c r="E25" i="34"/>
  <c r="F1" i="34"/>
  <c r="D28" i="34"/>
  <c r="F73" i="30"/>
  <c r="G64" i="30" s="1"/>
  <c r="G65" i="30" s="1"/>
  <c r="F85" i="30"/>
  <c r="F133" i="30" s="1"/>
  <c r="F13" i="30"/>
  <c r="F127" i="30" s="1"/>
  <c r="F201" i="30"/>
  <c r="F34" i="35" s="1"/>
  <c r="F212" i="30"/>
  <c r="E17" i="34" s="1"/>
  <c r="F25" i="30"/>
  <c r="F128" i="30" s="1"/>
  <c r="F49" i="30"/>
  <c r="F130" i="30" s="1"/>
  <c r="F186" i="30"/>
  <c r="F61" i="30"/>
  <c r="F184" i="30"/>
  <c r="F37" i="30"/>
  <c r="E20" i="34"/>
  <c r="F58" i="35"/>
  <c r="E6" i="34" l="1"/>
  <c r="F36" i="35" s="1"/>
  <c r="D32" i="34"/>
  <c r="D34" i="34" s="1"/>
  <c r="F81" i="34"/>
  <c r="G11" i="35"/>
  <c r="G63" i="34"/>
  <c r="G16" i="30"/>
  <c r="G76" i="30"/>
  <c r="G77" i="30" s="1"/>
  <c r="G221" i="30" s="1"/>
  <c r="G4" i="30"/>
  <c r="G5" i="30" s="1"/>
  <c r="F35" i="35"/>
  <c r="F132" i="30"/>
  <c r="E16" i="34"/>
  <c r="F190" i="30"/>
  <c r="G40" i="30"/>
  <c r="F129" i="30"/>
  <c r="G28" i="30"/>
  <c r="G29" i="30" s="1"/>
  <c r="F78" i="35"/>
  <c r="F131" i="30"/>
  <c r="G52" i="30"/>
  <c r="G53" i="30" s="1"/>
  <c r="G220" i="30"/>
  <c r="G66" i="30"/>
  <c r="G165" i="30" s="1"/>
  <c r="E7" i="34"/>
  <c r="G66" i="34" l="1"/>
  <c r="G64" i="34"/>
  <c r="H31" i="35" s="1"/>
  <c r="E71" i="35"/>
  <c r="E31" i="34"/>
  <c r="D35" i="34"/>
  <c r="E6" i="35"/>
  <c r="G65" i="34"/>
  <c r="H72" i="35" s="1"/>
  <c r="H77" i="35" s="1"/>
  <c r="G215" i="30"/>
  <c r="G6" i="30"/>
  <c r="G160" i="30" s="1"/>
  <c r="G78" i="30"/>
  <c r="G166" i="30" s="1"/>
  <c r="G42" i="30"/>
  <c r="G163" i="30" s="1"/>
  <c r="G41" i="30"/>
  <c r="G218" i="30" s="1"/>
  <c r="G18" i="30"/>
  <c r="G161" i="30" s="1"/>
  <c r="G17" i="30"/>
  <c r="G216" i="30" s="1"/>
  <c r="F135" i="30"/>
  <c r="G56" i="30" s="1"/>
  <c r="E15" i="34"/>
  <c r="E19" i="34" s="1"/>
  <c r="F3" i="35"/>
  <c r="F3" i="34"/>
  <c r="F4" i="34" s="1"/>
  <c r="G30" i="30"/>
  <c r="G162" i="30" s="1"/>
  <c r="G217" i="30"/>
  <c r="G219" i="30"/>
  <c r="G54" i="30"/>
  <c r="G164" i="30" s="1"/>
  <c r="G8" i="30" l="1"/>
  <c r="G80" i="30"/>
  <c r="G44" i="30"/>
  <c r="G20" i="30"/>
  <c r="G68" i="30"/>
  <c r="G187" i="30" s="1"/>
  <c r="G32" i="30"/>
  <c r="G67" i="34"/>
  <c r="G1" i="34"/>
  <c r="D63" i="35"/>
  <c r="E22" i="34"/>
  <c r="E27" i="34" s="1"/>
  <c r="G9" i="30"/>
  <c r="G193" i="30" s="1"/>
  <c r="G184" i="30"/>
  <c r="G33" i="30"/>
  <c r="G195" i="30" s="1"/>
  <c r="G46" i="30"/>
  <c r="G207" i="30" s="1"/>
  <c r="G21" i="30"/>
  <c r="G194" i="30" s="1"/>
  <c r="G34" i="30"/>
  <c r="G206" i="30" s="1"/>
  <c r="G22" i="30"/>
  <c r="G205" i="30" s="1"/>
  <c r="G57" i="30"/>
  <c r="G197" i="30" s="1"/>
  <c r="G182" i="30"/>
  <c r="G10" i="30"/>
  <c r="G204" i="30" s="1"/>
  <c r="G188" i="30"/>
  <c r="G81" i="30"/>
  <c r="G199" i="30" s="1"/>
  <c r="G82" i="30"/>
  <c r="G210" i="30" s="1"/>
  <c r="G70" i="30"/>
  <c r="G209" i="30" s="1"/>
  <c r="G45" i="30"/>
  <c r="G196" i="30" s="1"/>
  <c r="G185" i="30"/>
  <c r="F5" i="35"/>
  <c r="G183" i="30"/>
  <c r="G69" i="30"/>
  <c r="G186" i="30"/>
  <c r="E26" i="34"/>
  <c r="F10" i="34"/>
  <c r="E8" i="34"/>
  <c r="G58" i="30"/>
  <c r="G208" i="30" s="1"/>
  <c r="G223" i="30"/>
  <c r="F11" i="34" s="1"/>
  <c r="G168" i="30"/>
  <c r="F18" i="34" s="1"/>
  <c r="G29" i="35" s="1"/>
  <c r="F25" i="34" l="1"/>
  <c r="G81" i="34"/>
  <c r="H11" i="35"/>
  <c r="H63" i="34"/>
  <c r="E28" i="34"/>
  <c r="E32" i="34" s="1"/>
  <c r="F71" i="35" s="1"/>
  <c r="G13" i="30"/>
  <c r="H4" i="30" s="1"/>
  <c r="H5" i="30" s="1"/>
  <c r="G37" i="30"/>
  <c r="H28" i="30" s="1"/>
  <c r="H29" i="30" s="1"/>
  <c r="G212" i="30"/>
  <c r="F17" i="34" s="1"/>
  <c r="G49" i="30"/>
  <c r="G130" i="30" s="1"/>
  <c r="G85" i="30"/>
  <c r="H76" i="30" s="1"/>
  <c r="H77" i="30" s="1"/>
  <c r="G25" i="30"/>
  <c r="H16" i="30" s="1"/>
  <c r="H17" i="30" s="1"/>
  <c r="F20" i="34"/>
  <c r="G198" i="30"/>
  <c r="G201" i="30" s="1"/>
  <c r="G34" i="35" s="1"/>
  <c r="G73" i="30"/>
  <c r="G61" i="30"/>
  <c r="H52" i="30" s="1"/>
  <c r="H53" i="30" s="1"/>
  <c r="G190" i="30"/>
  <c r="F15" i="34" s="1"/>
  <c r="G58" i="35"/>
  <c r="F5" i="34"/>
  <c r="F6" i="34"/>
  <c r="G36" i="35" s="1"/>
  <c r="H66" i="34" l="1"/>
  <c r="H64" i="34"/>
  <c r="I31" i="35" s="1"/>
  <c r="E34" i="34"/>
  <c r="F31" i="34" s="1"/>
  <c r="H65" i="34"/>
  <c r="I72" i="35" s="1"/>
  <c r="H215" i="30"/>
  <c r="H6" i="30"/>
  <c r="H160" i="30" s="1"/>
  <c r="G78" i="35"/>
  <c r="G127" i="30"/>
  <c r="G35" i="35"/>
  <c r="G129" i="30"/>
  <c r="G133" i="30"/>
  <c r="H40" i="30"/>
  <c r="H41" i="30" s="1"/>
  <c r="H218" i="30" s="1"/>
  <c r="F16" i="34"/>
  <c r="F19" i="34" s="1"/>
  <c r="G128" i="30"/>
  <c r="G131" i="30"/>
  <c r="H64" i="30"/>
  <c r="H65" i="30" s="1"/>
  <c r="G132" i="30"/>
  <c r="H221" i="30"/>
  <c r="H78" i="30"/>
  <c r="H166" i="30" s="1"/>
  <c r="H219" i="30"/>
  <c r="H54" i="30"/>
  <c r="H164" i="30" s="1"/>
  <c r="G44" i="35"/>
  <c r="F7" i="34"/>
  <c r="H216" i="30"/>
  <c r="H18" i="30"/>
  <c r="H161" i="30" s="1"/>
  <c r="H30" i="30"/>
  <c r="H162" i="30" s="1"/>
  <c r="H217" i="30"/>
  <c r="H67" i="34" l="1"/>
  <c r="F6" i="35"/>
  <c r="E35" i="34"/>
  <c r="I77" i="35"/>
  <c r="H1" i="34"/>
  <c r="H42" i="30"/>
  <c r="H163" i="30" s="1"/>
  <c r="G135" i="30"/>
  <c r="H68" i="30" s="1"/>
  <c r="H220" i="30"/>
  <c r="H223" i="30" s="1"/>
  <c r="G11" i="34" s="1"/>
  <c r="H66" i="30"/>
  <c r="H165" i="30" s="1"/>
  <c r="G3" i="35"/>
  <c r="G3" i="34"/>
  <c r="G4" i="34" s="1"/>
  <c r="G5" i="35"/>
  <c r="F26" i="34"/>
  <c r="F22" i="34"/>
  <c r="F27" i="34" s="1"/>
  <c r="G10" i="34"/>
  <c r="H8" i="30" l="1"/>
  <c r="H32" i="30"/>
  <c r="H81" i="30"/>
  <c r="H199" i="30" s="1"/>
  <c r="H44" i="30"/>
  <c r="H80" i="30"/>
  <c r="H188" i="30" s="1"/>
  <c r="H56" i="30"/>
  <c r="H20" i="30"/>
  <c r="I63" i="34"/>
  <c r="I11" i="35"/>
  <c r="H81" i="34"/>
  <c r="H45" i="30"/>
  <c r="H196" i="30" s="1"/>
  <c r="H168" i="30"/>
  <c r="G18" i="34" s="1"/>
  <c r="H29" i="35" s="1"/>
  <c r="H186" i="30"/>
  <c r="H182" i="30"/>
  <c r="H46" i="30"/>
  <c r="H207" i="30" s="1"/>
  <c r="F8" i="34"/>
  <c r="H22" i="30"/>
  <c r="H205" i="30" s="1"/>
  <c r="H69" i="30"/>
  <c r="H198" i="30" s="1"/>
  <c r="H21" i="30"/>
  <c r="H194" i="30" s="1"/>
  <c r="H33" i="30"/>
  <c r="H195" i="30" s="1"/>
  <c r="H82" i="30"/>
  <c r="H210" i="30" s="1"/>
  <c r="H183" i="30"/>
  <c r="H10" i="30"/>
  <c r="H204" i="30" s="1"/>
  <c r="H187" i="30"/>
  <c r="H184" i="30"/>
  <c r="H185" i="30"/>
  <c r="H34" i="30"/>
  <c r="H206" i="30" s="1"/>
  <c r="H58" i="30"/>
  <c r="H208" i="30" s="1"/>
  <c r="H70" i="30"/>
  <c r="H209" i="30" s="1"/>
  <c r="H9" i="30"/>
  <c r="H193" i="30" s="1"/>
  <c r="H57" i="30"/>
  <c r="H197" i="30" s="1"/>
  <c r="G5" i="34"/>
  <c r="H44" i="35" s="1"/>
  <c r="F28" i="34"/>
  <c r="F32" i="34" s="1"/>
  <c r="G20" i="34"/>
  <c r="H58" i="35"/>
  <c r="H78" i="35" s="1"/>
  <c r="I66" i="34" l="1"/>
  <c r="I64" i="34"/>
  <c r="J31" i="35" s="1"/>
  <c r="I65" i="34"/>
  <c r="J72" i="35" s="1"/>
  <c r="G25" i="34"/>
  <c r="H13" i="30"/>
  <c r="I4" i="30" s="1"/>
  <c r="I5" i="30" s="1"/>
  <c r="H49" i="30"/>
  <c r="H130" i="30" s="1"/>
  <c r="H25" i="30"/>
  <c r="I16" i="30" s="1"/>
  <c r="I17" i="30" s="1"/>
  <c r="I216" i="30" s="1"/>
  <c r="H73" i="30"/>
  <c r="H132" i="30" s="1"/>
  <c r="H212" i="30"/>
  <c r="H35" i="35" s="1"/>
  <c r="H37" i="30"/>
  <c r="H129" i="30" s="1"/>
  <c r="H85" i="30"/>
  <c r="H133" i="30" s="1"/>
  <c r="H201" i="30"/>
  <c r="G16" i="34" s="1"/>
  <c r="H61" i="30"/>
  <c r="H131" i="30" s="1"/>
  <c r="H190" i="30"/>
  <c r="G15" i="34" s="1"/>
  <c r="G71" i="35"/>
  <c r="F34" i="34"/>
  <c r="G31" i="34" s="1"/>
  <c r="G6" i="34"/>
  <c r="H36" i="35" s="1"/>
  <c r="E66" i="56" l="1"/>
  <c r="E64" i="56"/>
  <c r="E67" i="56"/>
  <c r="E65" i="56"/>
  <c r="E63" i="56"/>
  <c r="I67" i="34"/>
  <c r="I1" i="34"/>
  <c r="J77" i="35"/>
  <c r="G6" i="35"/>
  <c r="F35" i="34"/>
  <c r="H127" i="30"/>
  <c r="I52" i="30"/>
  <c r="I53" i="30" s="1"/>
  <c r="I219" i="30" s="1"/>
  <c r="I40" i="30"/>
  <c r="I41" i="30" s="1"/>
  <c r="I218" i="30" s="1"/>
  <c r="H34" i="35"/>
  <c r="H128" i="30"/>
  <c r="G17" i="34"/>
  <c r="G19" i="34" s="1"/>
  <c r="I18" i="30"/>
  <c r="I161" i="30" s="1"/>
  <c r="I64" i="30"/>
  <c r="I65" i="30" s="1"/>
  <c r="I220" i="30" s="1"/>
  <c r="I28" i="30"/>
  <c r="I29" i="30" s="1"/>
  <c r="I217" i="30" s="1"/>
  <c r="I76" i="30"/>
  <c r="I77" i="30" s="1"/>
  <c r="I221" i="30" s="1"/>
  <c r="G7" i="34"/>
  <c r="H3" i="34" s="1"/>
  <c r="H4" i="34" s="1"/>
  <c r="I215" i="30"/>
  <c r="I6" i="30"/>
  <c r="I160" i="30" s="1"/>
  <c r="E62" i="56" l="1"/>
  <c r="J63" i="34"/>
  <c r="I81" i="34"/>
  <c r="J11" i="35"/>
  <c r="E63" i="35"/>
  <c r="I42" i="30"/>
  <c r="I163" i="30" s="1"/>
  <c r="H135" i="30"/>
  <c r="I20" i="30" s="1"/>
  <c r="I54" i="30"/>
  <c r="I164" i="30" s="1"/>
  <c r="I66" i="30"/>
  <c r="I165" i="30" s="1"/>
  <c r="H3" i="35"/>
  <c r="I78" i="30"/>
  <c r="I166" i="30" s="1"/>
  <c r="I30" i="30"/>
  <c r="I162" i="30" s="1"/>
  <c r="I223" i="30"/>
  <c r="H11" i="34" s="1"/>
  <c r="H5" i="34"/>
  <c r="I44" i="35" s="1"/>
  <c r="H5" i="35"/>
  <c r="G22" i="34"/>
  <c r="G27" i="34" s="1"/>
  <c r="G26" i="34"/>
  <c r="H10" i="34"/>
  <c r="I68" i="30" l="1"/>
  <c r="I32" i="30"/>
  <c r="I184" i="30" s="1"/>
  <c r="I56" i="30"/>
  <c r="I44" i="30"/>
  <c r="I80" i="30"/>
  <c r="I8" i="30"/>
  <c r="I182" i="30" s="1"/>
  <c r="J66" i="34"/>
  <c r="J64" i="34"/>
  <c r="K31" i="35" s="1"/>
  <c r="J65" i="34"/>
  <c r="K72" i="35" s="1"/>
  <c r="K77" i="35" s="1"/>
  <c r="I187" i="30"/>
  <c r="I186" i="30"/>
  <c r="I183" i="30"/>
  <c r="I46" i="30"/>
  <c r="I207" i="30" s="1"/>
  <c r="I69" i="30"/>
  <c r="I198" i="30" s="1"/>
  <c r="I70" i="30"/>
  <c r="I209" i="30" s="1"/>
  <c r="I34" i="30"/>
  <c r="I206" i="30" s="1"/>
  <c r="I22" i="30"/>
  <c r="I205" i="30" s="1"/>
  <c r="I81" i="30"/>
  <c r="I199" i="30" s="1"/>
  <c r="I33" i="30"/>
  <c r="I195" i="30" s="1"/>
  <c r="I82" i="30"/>
  <c r="I210" i="30" s="1"/>
  <c r="I9" i="30"/>
  <c r="I193" i="30" s="1"/>
  <c r="G8" i="34"/>
  <c r="I45" i="30"/>
  <c r="I196" i="30" s="1"/>
  <c r="I58" i="30"/>
  <c r="I208" i="30" s="1"/>
  <c r="I57" i="30"/>
  <c r="I197" i="30" s="1"/>
  <c r="I21" i="30"/>
  <c r="I194" i="30" s="1"/>
  <c r="I188" i="30"/>
  <c r="I10" i="30"/>
  <c r="I204" i="30" s="1"/>
  <c r="I168" i="30"/>
  <c r="H18" i="34" s="1"/>
  <c r="I29" i="35" s="1"/>
  <c r="H20" i="34"/>
  <c r="I58" i="35"/>
  <c r="H6" i="34"/>
  <c r="I36" i="35" s="1"/>
  <c r="G28" i="34"/>
  <c r="G32" i="34" s="1"/>
  <c r="H71" i="35" s="1"/>
  <c r="J67" i="34" l="1"/>
  <c r="J1" i="34" s="1"/>
  <c r="H25" i="34"/>
  <c r="I49" i="30"/>
  <c r="I130" i="30" s="1"/>
  <c r="I78" i="35"/>
  <c r="I201" i="30"/>
  <c r="H16" i="34" s="1"/>
  <c r="I185" i="30"/>
  <c r="I190" i="30" s="1"/>
  <c r="H15" i="34" s="1"/>
  <c r="I25" i="30"/>
  <c r="I128" i="30" s="1"/>
  <c r="I37" i="30"/>
  <c r="J28" i="30" s="1"/>
  <c r="J29" i="30" s="1"/>
  <c r="J217" i="30" s="1"/>
  <c r="I85" i="30"/>
  <c r="I133" i="30" s="1"/>
  <c r="I212" i="30"/>
  <c r="I35" i="35" s="1"/>
  <c r="I73" i="30"/>
  <c r="I132" i="30" s="1"/>
  <c r="I13" i="30"/>
  <c r="I127" i="30" s="1"/>
  <c r="I61" i="30"/>
  <c r="J52" i="30" s="1"/>
  <c r="J53" i="30" s="1"/>
  <c r="J219" i="30" s="1"/>
  <c r="H7" i="34"/>
  <c r="I3" i="35" s="1"/>
  <c r="G34" i="34"/>
  <c r="H31" i="34" s="1"/>
  <c r="J81" i="34" l="1"/>
  <c r="K11" i="35"/>
  <c r="K63" i="34"/>
  <c r="H6" i="35"/>
  <c r="G35" i="34"/>
  <c r="J40" i="30"/>
  <c r="J41" i="30" s="1"/>
  <c r="J218" i="30" s="1"/>
  <c r="I34" i="35"/>
  <c r="J16" i="30"/>
  <c r="J17" i="30" s="1"/>
  <c r="J216" i="30" s="1"/>
  <c r="H17" i="34"/>
  <c r="H19" i="34" s="1"/>
  <c r="J64" i="30"/>
  <c r="J66" i="30" s="1"/>
  <c r="J165" i="30" s="1"/>
  <c r="J4" i="30"/>
  <c r="J5" i="30" s="1"/>
  <c r="J76" i="30"/>
  <c r="J78" i="30" s="1"/>
  <c r="J166" i="30" s="1"/>
  <c r="J30" i="30"/>
  <c r="J162" i="30" s="1"/>
  <c r="J54" i="30"/>
  <c r="J164" i="30" s="1"/>
  <c r="I129" i="30"/>
  <c r="I131" i="30"/>
  <c r="I3" i="34"/>
  <c r="I4" i="34" s="1"/>
  <c r="K66" i="34" l="1"/>
  <c r="K64" i="34"/>
  <c r="L31" i="35" s="1"/>
  <c r="K65" i="34"/>
  <c r="L72" i="35" s="1"/>
  <c r="L77" i="35" s="1"/>
  <c r="J215" i="30"/>
  <c r="J42" i="30"/>
  <c r="J163" i="30" s="1"/>
  <c r="J18" i="30"/>
  <c r="J161" i="30" s="1"/>
  <c r="J6" i="30"/>
  <c r="J160" i="30" s="1"/>
  <c r="J77" i="30"/>
  <c r="J221" i="30" s="1"/>
  <c r="J65" i="30"/>
  <c r="J220" i="30" s="1"/>
  <c r="I135" i="30"/>
  <c r="H22" i="34"/>
  <c r="H27" i="34" s="1"/>
  <c r="H26" i="34"/>
  <c r="I5" i="35"/>
  <c r="I10" i="34"/>
  <c r="I5" i="34"/>
  <c r="J44" i="35" s="1"/>
  <c r="I6" i="34"/>
  <c r="J36" i="35" s="1"/>
  <c r="J20" i="30" l="1"/>
  <c r="J44" i="30"/>
  <c r="J8" i="30"/>
  <c r="J68" i="30"/>
  <c r="J80" i="30"/>
  <c r="J32" i="30"/>
  <c r="J56" i="30"/>
  <c r="J21" i="30"/>
  <c r="J194" i="30" s="1"/>
  <c r="K67" i="34"/>
  <c r="J223" i="30"/>
  <c r="I11" i="34" s="1"/>
  <c r="I20" i="34" s="1"/>
  <c r="J168" i="30"/>
  <c r="I18" i="34" s="1"/>
  <c r="J29" i="35" s="1"/>
  <c r="H8" i="34"/>
  <c r="J34" i="30"/>
  <c r="J206" i="30" s="1"/>
  <c r="J82" i="30"/>
  <c r="J210" i="30" s="1"/>
  <c r="J33" i="30"/>
  <c r="J195" i="30" s="1"/>
  <c r="J70" i="30"/>
  <c r="J209" i="30" s="1"/>
  <c r="J46" i="30"/>
  <c r="J207" i="30" s="1"/>
  <c r="J9" i="30"/>
  <c r="J193" i="30" s="1"/>
  <c r="J45" i="30"/>
  <c r="J196" i="30" s="1"/>
  <c r="J57" i="30"/>
  <c r="J197" i="30" s="1"/>
  <c r="J81" i="30"/>
  <c r="J199" i="30" s="1"/>
  <c r="J58" i="30"/>
  <c r="J208" i="30" s="1"/>
  <c r="J22" i="30"/>
  <c r="J205" i="30" s="1"/>
  <c r="J10" i="30"/>
  <c r="J204" i="30" s="1"/>
  <c r="J69" i="30"/>
  <c r="J198" i="30" s="1"/>
  <c r="H28" i="34"/>
  <c r="I7" i="34"/>
  <c r="J3" i="34" s="1"/>
  <c r="J4" i="34" s="1"/>
  <c r="K1" i="34" l="1"/>
  <c r="L63" i="34"/>
  <c r="L11" i="35"/>
  <c r="K81" i="34"/>
  <c r="H32" i="34"/>
  <c r="I71" i="35" s="1"/>
  <c r="I25" i="34"/>
  <c r="J58" i="35"/>
  <c r="J212" i="30"/>
  <c r="J35" i="35" s="1"/>
  <c r="J201" i="30"/>
  <c r="J34" i="35" s="1"/>
  <c r="J3" i="35"/>
  <c r="L66" i="34" l="1"/>
  <c r="L64" i="34"/>
  <c r="M31" i="35" s="1"/>
  <c r="L65" i="34"/>
  <c r="H34" i="34"/>
  <c r="I31" i="34" s="1"/>
  <c r="J78" i="35"/>
  <c r="I17" i="34"/>
  <c r="I16" i="34"/>
  <c r="J6" i="34"/>
  <c r="K36" i="35" s="1"/>
  <c r="J5" i="34"/>
  <c r="L67" i="34" l="1"/>
  <c r="I6" i="35"/>
  <c r="M72" i="35"/>
  <c r="M77" i="35" s="1"/>
  <c r="H35" i="34"/>
  <c r="F63" i="35"/>
  <c r="K44" i="35"/>
  <c r="J7" i="34"/>
  <c r="M11" i="35" l="1"/>
  <c r="L1" i="34"/>
  <c r="L81" i="34"/>
  <c r="M63" i="34"/>
  <c r="K3" i="35"/>
  <c r="K3" i="34"/>
  <c r="K4" i="34" s="1"/>
  <c r="M66" i="34" l="1"/>
  <c r="M64" i="34"/>
  <c r="N31" i="35" s="1"/>
  <c r="I31" i="51" s="1"/>
  <c r="M65" i="34"/>
  <c r="K6" i="34"/>
  <c r="L36" i="35" s="1"/>
  <c r="M67" i="34" l="1"/>
  <c r="N72" i="35"/>
  <c r="K5" i="34"/>
  <c r="L44" i="35" s="1"/>
  <c r="M1" i="34" l="1"/>
  <c r="N11" i="35"/>
  <c r="I11" i="51" s="1"/>
  <c r="I93" i="51" s="1"/>
  <c r="M81" i="34"/>
  <c r="N63" i="34"/>
  <c r="I71" i="51"/>
  <c r="I90" i="51" s="1"/>
  <c r="N77" i="35"/>
  <c r="K7" i="34"/>
  <c r="L3" i="35" s="1"/>
  <c r="N66" i="34" l="1"/>
  <c r="N64" i="34"/>
  <c r="O31" i="35" s="1"/>
  <c r="N65" i="34"/>
  <c r="O72" i="35" s="1"/>
  <c r="O77" i="35" s="1"/>
  <c r="L3" i="34"/>
  <c r="N67" i="34" l="1"/>
  <c r="L4" i="34"/>
  <c r="L5" i="34" s="1"/>
  <c r="M44" i="35" s="1"/>
  <c r="L6" i="34" l="1"/>
  <c r="M36" i="35" s="1"/>
  <c r="N1" i="34"/>
  <c r="O63" i="34"/>
  <c r="N81" i="34"/>
  <c r="O11" i="35"/>
  <c r="L7" i="34"/>
  <c r="M3" i="34" s="1"/>
  <c r="M4" i="34" s="1"/>
  <c r="O66" i="34" l="1"/>
  <c r="O64" i="34"/>
  <c r="P31" i="35" s="1"/>
  <c r="O65" i="34"/>
  <c r="M3" i="35"/>
  <c r="O67" i="34" l="1"/>
  <c r="P72" i="35"/>
  <c r="P77" i="35" s="1"/>
  <c r="M6" i="34"/>
  <c r="N36" i="35" s="1"/>
  <c r="I36" i="51" s="1"/>
  <c r="M5" i="34"/>
  <c r="N44" i="35" s="1"/>
  <c r="I44" i="51" s="1"/>
  <c r="O1" i="34" l="1"/>
  <c r="O81" i="34"/>
  <c r="P63" i="34"/>
  <c r="P11" i="35"/>
  <c r="M7" i="34"/>
  <c r="P66" i="34" l="1"/>
  <c r="P64" i="34"/>
  <c r="Q31" i="35" s="1"/>
  <c r="P65" i="34"/>
  <c r="N3" i="35"/>
  <c r="I3" i="51" s="1"/>
  <c r="N3" i="34"/>
  <c r="N4" i="34" s="1"/>
  <c r="P67" i="34" l="1"/>
  <c r="Q72" i="35"/>
  <c r="Q77" i="35" s="1"/>
  <c r="N5" i="34"/>
  <c r="O44" i="35" s="1"/>
  <c r="Q63" i="34" l="1"/>
  <c r="P81" i="34"/>
  <c r="P1" i="34"/>
  <c r="Q11" i="35"/>
  <c r="N6" i="34"/>
  <c r="O36" i="35" s="1"/>
  <c r="Q66" i="34" l="1"/>
  <c r="Q64" i="34"/>
  <c r="R31" i="35" s="1"/>
  <c r="Q65" i="34"/>
  <c r="Q67" i="34" s="1"/>
  <c r="N7" i="34"/>
  <c r="O3" i="35" s="1"/>
  <c r="R72" i="35" l="1"/>
  <c r="R77" i="35" s="1"/>
  <c r="O3" i="34"/>
  <c r="O4" i="34" l="1"/>
  <c r="O6" i="34" s="1"/>
  <c r="P36" i="35" s="1"/>
  <c r="Q1" i="34"/>
  <c r="Q81" i="34"/>
  <c r="R11" i="35"/>
  <c r="R63" i="34"/>
  <c r="R66" i="34" l="1"/>
  <c r="R64" i="34"/>
  <c r="S31" i="35" s="1"/>
  <c r="O5" i="34"/>
  <c r="P44" i="35" s="1"/>
  <c r="R65" i="34"/>
  <c r="R67" i="34" l="1"/>
  <c r="O7" i="34"/>
  <c r="P3" i="34" s="1"/>
  <c r="P4" i="34" s="1"/>
  <c r="S72" i="35"/>
  <c r="S77" i="35" s="1"/>
  <c r="P3" i="35"/>
  <c r="R1" i="34" l="1"/>
  <c r="S63" i="34"/>
  <c r="S11" i="35"/>
  <c r="R81" i="34"/>
  <c r="P5" i="34"/>
  <c r="Q44" i="35" s="1"/>
  <c r="S66" i="34" l="1"/>
  <c r="S64" i="34"/>
  <c r="T31" i="35" s="1"/>
  <c r="S65" i="34"/>
  <c r="P6" i="34"/>
  <c r="Q36" i="35" s="1"/>
  <c r="S67" i="34" l="1"/>
  <c r="T72" i="35"/>
  <c r="T77" i="35" s="1"/>
  <c r="P7" i="34"/>
  <c r="Q3" i="34" s="1"/>
  <c r="Q4" i="34" s="1"/>
  <c r="T63" i="34" l="1"/>
  <c r="S81" i="34"/>
  <c r="T11" i="35"/>
  <c r="S1" i="34"/>
  <c r="Q3" i="35"/>
  <c r="T66" i="34" l="1"/>
  <c r="T64" i="34"/>
  <c r="U31" i="35" s="1"/>
  <c r="T65" i="34"/>
  <c r="U72" i="35" s="1"/>
  <c r="U77" i="35" s="1"/>
  <c r="Q6" i="34"/>
  <c r="R36" i="35" s="1"/>
  <c r="Q5" i="34"/>
  <c r="R44" i="35" s="1"/>
  <c r="T67" i="34" l="1"/>
  <c r="Q7" i="34"/>
  <c r="R3" i="34" s="1"/>
  <c r="R4" i="34" l="1"/>
  <c r="R5" i="34" s="1"/>
  <c r="S44" i="35" s="1"/>
  <c r="T81" i="34"/>
  <c r="U11" i="35"/>
  <c r="T1" i="34"/>
  <c r="U63" i="34"/>
  <c r="R3" i="35"/>
  <c r="U66" i="34" l="1"/>
  <c r="U64" i="34"/>
  <c r="V31" i="35" s="1"/>
  <c r="R6" i="34"/>
  <c r="S36" i="35" s="1"/>
  <c r="U65" i="34"/>
  <c r="V72" i="35" s="1"/>
  <c r="V77" i="35" s="1"/>
  <c r="U67" i="34" l="1"/>
  <c r="R7" i="34"/>
  <c r="S3" i="35" s="1"/>
  <c r="S3" i="34" l="1"/>
  <c r="S4" i="34" s="1"/>
  <c r="S6" i="34" s="1"/>
  <c r="T36" i="35" s="1"/>
  <c r="U1" i="34"/>
  <c r="V63" i="34"/>
  <c r="U81" i="34"/>
  <c r="V11" i="35"/>
  <c r="V66" i="34" l="1"/>
  <c r="V64" i="34"/>
  <c r="W31" i="35" s="1"/>
  <c r="S5" i="34"/>
  <c r="T44" i="35" s="1"/>
  <c r="V65" i="34"/>
  <c r="W72" i="35" s="1"/>
  <c r="W77" i="35" s="1"/>
  <c r="V67" i="34" l="1"/>
  <c r="W63" i="34" s="1"/>
  <c r="S7" i="34"/>
  <c r="T3" i="35" s="1"/>
  <c r="W66" i="34" l="1"/>
  <c r="W64" i="34"/>
  <c r="X31" i="35" s="1"/>
  <c r="T3" i="34"/>
  <c r="T4" i="34" s="1"/>
  <c r="T6" i="34" s="1"/>
  <c r="U36" i="35" s="1"/>
  <c r="W11" i="35"/>
  <c r="V81" i="34"/>
  <c r="V1" i="34"/>
  <c r="W65" i="34"/>
  <c r="W67" i="34" l="1"/>
  <c r="T5" i="34"/>
  <c r="U44" i="35" s="1"/>
  <c r="X72" i="35"/>
  <c r="X77" i="35" s="1"/>
  <c r="T7" i="34" l="1"/>
  <c r="U3" i="35" s="1"/>
  <c r="X63" i="34"/>
  <c r="W1" i="34"/>
  <c r="W81" i="34"/>
  <c r="X11" i="35"/>
  <c r="X66" i="34" l="1"/>
  <c r="U3" i="34"/>
  <c r="U4" i="34" s="1"/>
  <c r="U6" i="34" s="1"/>
  <c r="V36" i="35" s="1"/>
  <c r="X64" i="34"/>
  <c r="Y31" i="35" s="1"/>
  <c r="X65" i="34"/>
  <c r="X67" i="34" l="1"/>
  <c r="U5" i="34"/>
  <c r="V44" i="35" s="1"/>
  <c r="Y72" i="35"/>
  <c r="Y77" i="35" s="1"/>
  <c r="U7" i="34" l="1"/>
  <c r="V3" i="34" s="1"/>
  <c r="V4" i="34" s="1"/>
  <c r="X1" i="34"/>
  <c r="Y63" i="34"/>
  <c r="Y11" i="35"/>
  <c r="X81" i="34"/>
  <c r="Y66" i="34" l="1"/>
  <c r="V3" i="35"/>
  <c r="Y64" i="34"/>
  <c r="Z31" i="35" s="1"/>
  <c r="J31" i="51" s="1"/>
  <c r="Y65" i="34"/>
  <c r="V6" i="34"/>
  <c r="W36" i="35" s="1"/>
  <c r="Y67" i="34" l="1"/>
  <c r="Z72" i="35"/>
  <c r="V5" i="34"/>
  <c r="Y1" i="34" l="1"/>
  <c r="Z11" i="35"/>
  <c r="J11" i="51" s="1"/>
  <c r="J93" i="51" s="1"/>
  <c r="Z63" i="34"/>
  <c r="Y81" i="34"/>
  <c r="Z77" i="35"/>
  <c r="J71" i="51"/>
  <c r="J90" i="51" s="1"/>
  <c r="W44" i="35"/>
  <c r="V7" i="34"/>
  <c r="Z66" i="34" l="1"/>
  <c r="Z64" i="34"/>
  <c r="AA31" i="35" s="1"/>
  <c r="Z65" i="34"/>
  <c r="AA72" i="35" s="1"/>
  <c r="AA77" i="35" s="1"/>
  <c r="W3" i="35"/>
  <c r="W3" i="34"/>
  <c r="W4" i="34" s="1"/>
  <c r="Z67" i="34" l="1"/>
  <c r="Z81" i="34"/>
  <c r="W5" i="34"/>
  <c r="X44" i="35" s="1"/>
  <c r="AA11" i="35" l="1"/>
  <c r="Z1" i="34"/>
  <c r="AA63" i="34"/>
  <c r="W6" i="34"/>
  <c r="X36" i="35" s="1"/>
  <c r="AA66" i="34" l="1"/>
  <c r="AA64" i="34"/>
  <c r="AB31" i="35" s="1"/>
  <c r="AA65" i="34"/>
  <c r="W7" i="34"/>
  <c r="X3" i="35" s="1"/>
  <c r="AA67" i="34" l="1"/>
  <c r="AB72" i="35"/>
  <c r="AB77" i="35" s="1"/>
  <c r="X3" i="34"/>
  <c r="X4" i="34" l="1"/>
  <c r="X6" i="34" s="1"/>
  <c r="Y36" i="35" s="1"/>
  <c r="AA1" i="34"/>
  <c r="AA81" i="34"/>
  <c r="AB11" i="35"/>
  <c r="AB63" i="34"/>
  <c r="AB66" i="34" l="1"/>
  <c r="AB64" i="34"/>
  <c r="AC31" i="35" s="1"/>
  <c r="X5" i="34"/>
  <c r="Y44" i="35" s="1"/>
  <c r="AB65" i="34"/>
  <c r="AC72" i="35" s="1"/>
  <c r="AC77" i="35" s="1"/>
  <c r="AB67" i="34" l="1"/>
  <c r="X7" i="34"/>
  <c r="Y3" i="34" s="1"/>
  <c r="Y4" i="34" s="1"/>
  <c r="AC63" i="34"/>
  <c r="AC66" i="34" l="1"/>
  <c r="AC64" i="34"/>
  <c r="AD31" i="35" s="1"/>
  <c r="Y3" i="35"/>
  <c r="AB1" i="34"/>
  <c r="AB81" i="34"/>
  <c r="AC11" i="35"/>
  <c r="AC65" i="34"/>
  <c r="Y6" i="34"/>
  <c r="Z36" i="35" s="1"/>
  <c r="J36" i="51" s="1"/>
  <c r="Y5" i="34"/>
  <c r="Z44" i="35" s="1"/>
  <c r="J44" i="51" s="1"/>
  <c r="AC67" i="34" l="1"/>
  <c r="AD72" i="35"/>
  <c r="AD77" i="35" s="1"/>
  <c r="Y7" i="34"/>
  <c r="AC1" i="34" l="1"/>
  <c r="AC81" i="34"/>
  <c r="AD63" i="34"/>
  <c r="AD11" i="35"/>
  <c r="Z3" i="35"/>
  <c r="J3" i="51" s="1"/>
  <c r="Z3" i="34"/>
  <c r="Z4" i="34" s="1"/>
  <c r="AD66" i="34" l="1"/>
  <c r="AD64" i="34"/>
  <c r="AE31" i="35" s="1"/>
  <c r="AD65" i="34"/>
  <c r="Z5" i="34"/>
  <c r="AA44" i="35" s="1"/>
  <c r="AD67" i="34" l="1"/>
  <c r="AE72" i="35"/>
  <c r="AE77" i="35" s="1"/>
  <c r="Z6" i="34"/>
  <c r="AA36" i="35" s="1"/>
  <c r="AD1" i="34" l="1"/>
  <c r="AD81" i="34"/>
  <c r="AE63" i="34"/>
  <c r="AE11" i="35"/>
  <c r="Z7" i="34"/>
  <c r="AA3" i="34" s="1"/>
  <c r="AA4" i="34" s="1"/>
  <c r="AE66" i="34" l="1"/>
  <c r="AE64" i="34"/>
  <c r="AF31" i="35" s="1"/>
  <c r="AE65" i="34"/>
  <c r="AA3" i="35"/>
  <c r="AA6" i="34"/>
  <c r="AB36" i="35" s="1"/>
  <c r="AE67" i="34" l="1"/>
  <c r="AF72" i="35"/>
  <c r="AF77" i="35" s="1"/>
  <c r="AA5" i="34"/>
  <c r="AB44" i="35" s="1"/>
  <c r="AF63" i="34" l="1"/>
  <c r="AE1" i="34"/>
  <c r="AE81" i="34"/>
  <c r="AF11" i="35"/>
  <c r="AA7" i="34"/>
  <c r="AB3" i="34" s="1"/>
  <c r="AB4" i="34" s="1"/>
  <c r="AF66" i="34" l="1"/>
  <c r="AF64" i="34"/>
  <c r="AG31" i="35" s="1"/>
  <c r="AF65" i="34"/>
  <c r="AG72" i="35" s="1"/>
  <c r="AG77" i="35" s="1"/>
  <c r="AB3" i="35"/>
  <c r="AB5" i="34"/>
  <c r="AC44" i="35" s="1"/>
  <c r="AF67" i="34" l="1"/>
  <c r="AF1" i="34"/>
  <c r="AB6" i="34"/>
  <c r="AC36" i="35" s="1"/>
  <c r="AF81" i="34" l="1"/>
  <c r="AG11" i="35"/>
  <c r="AG63" i="34"/>
  <c r="AB7" i="34"/>
  <c r="AG66" i="34" l="1"/>
  <c r="AG64" i="34"/>
  <c r="AH31" i="35" s="1"/>
  <c r="AG65" i="34"/>
  <c r="AC3" i="35"/>
  <c r="AC3" i="34"/>
  <c r="AC4" i="34" s="1"/>
  <c r="AG67" i="34" l="1"/>
  <c r="AH11" i="35"/>
  <c r="AH72" i="35"/>
  <c r="AH77" i="35" s="1"/>
  <c r="AC6" i="34"/>
  <c r="AD36" i="35" s="1"/>
  <c r="AG81" i="34" l="1"/>
  <c r="AH63" i="34"/>
  <c r="AG1" i="34"/>
  <c r="AH64" i="34"/>
  <c r="AI31" i="35" s="1"/>
  <c r="AH65" i="34"/>
  <c r="AI72" i="35" s="1"/>
  <c r="AI77" i="35" s="1"/>
  <c r="AC5" i="34"/>
  <c r="AD44" i="35" s="1"/>
  <c r="AH66" i="34" l="1"/>
  <c r="AH67" i="34"/>
  <c r="AC7" i="34"/>
  <c r="AH1" i="34" l="1"/>
  <c r="AH81" i="34"/>
  <c r="AI63" i="34"/>
  <c r="AI11" i="35"/>
  <c r="AD3" i="34"/>
  <c r="AD3" i="35"/>
  <c r="AI66" i="34" l="1"/>
  <c r="AI64" i="34"/>
  <c r="AJ31" i="35" s="1"/>
  <c r="AD4" i="34"/>
  <c r="AD6" i="34" s="1"/>
  <c r="AE36" i="35" s="1"/>
  <c r="AI65" i="34"/>
  <c r="AJ72" i="35" s="1"/>
  <c r="AJ77" i="35" s="1"/>
  <c r="AI67" i="34" l="1"/>
  <c r="AD5" i="34"/>
  <c r="AE44" i="35" s="1"/>
  <c r="AI1" i="34"/>
  <c r="AD7" i="34" l="1"/>
  <c r="AE3" i="35" s="1"/>
  <c r="AI81" i="34"/>
  <c r="AJ11" i="35"/>
  <c r="AJ63" i="34"/>
  <c r="AJ66" i="34" l="1"/>
  <c r="AJ64" i="34"/>
  <c r="AK31" i="35" s="1"/>
  <c r="AE3" i="34"/>
  <c r="AE4" i="34" s="1"/>
  <c r="AE5" i="34" s="1"/>
  <c r="AF44" i="35" s="1"/>
  <c r="AJ65" i="34"/>
  <c r="AK72" i="35" s="1"/>
  <c r="AK77" i="35" s="1"/>
  <c r="AJ67" i="34" l="1"/>
  <c r="AE6" i="34"/>
  <c r="AF36" i="35" s="1"/>
  <c r="AK63" i="34"/>
  <c r="AK66" i="34" l="1"/>
  <c r="AK64" i="34"/>
  <c r="AL31" i="35" s="1"/>
  <c r="K31" i="51" s="1"/>
  <c r="AE7" i="34"/>
  <c r="AF3" i="34" s="1"/>
  <c r="AF4" i="34" s="1"/>
  <c r="AK65" i="34"/>
  <c r="AL72" i="35" s="1"/>
  <c r="AK11" i="35"/>
  <c r="AJ1" i="34"/>
  <c r="AJ81" i="34"/>
  <c r="AK67" i="34" l="1"/>
  <c r="AL11" i="35" s="1"/>
  <c r="K11" i="51" s="1"/>
  <c r="K93" i="51" s="1"/>
  <c r="AF6" i="34"/>
  <c r="AG36" i="35" s="1"/>
  <c r="AF3" i="35"/>
  <c r="AL77" i="35"/>
  <c r="K71" i="51"/>
  <c r="AF5" i="34"/>
  <c r="AK81" i="34" l="1"/>
  <c r="AL63" i="34"/>
  <c r="AK1" i="34"/>
  <c r="K90" i="51"/>
  <c r="AL64" i="34"/>
  <c r="AM31" i="35" s="1"/>
  <c r="AL65" i="34"/>
  <c r="AG44" i="35"/>
  <c r="AF7" i="34"/>
  <c r="AL66" i="34" l="1"/>
  <c r="AL67" i="34"/>
  <c r="AM72" i="35"/>
  <c r="AM77" i="35" s="1"/>
  <c r="AG3" i="35"/>
  <c r="AG3" i="34"/>
  <c r="AG4" i="34" s="1"/>
  <c r="AL81" i="34" l="1"/>
  <c r="AL1" i="34"/>
  <c r="AM11" i="35"/>
  <c r="AM63" i="34"/>
  <c r="AM66" i="34" l="1"/>
  <c r="AM64" i="34"/>
  <c r="AN31" i="35" s="1"/>
  <c r="AM65" i="34"/>
  <c r="AG5" i="34"/>
  <c r="AH44" i="35" s="1"/>
  <c r="AG6" i="34"/>
  <c r="AH36" i="35" s="1"/>
  <c r="AM67" i="34" l="1"/>
  <c r="AN72" i="35"/>
  <c r="AN77" i="35" s="1"/>
  <c r="AG7" i="34"/>
  <c r="AH3" i="34" s="1"/>
  <c r="AH4" i="34" s="1"/>
  <c r="AN11" i="35" l="1"/>
  <c r="AN63" i="34"/>
  <c r="AM81" i="34"/>
  <c r="AM1" i="34"/>
  <c r="AH3" i="35"/>
  <c r="AH5" i="34"/>
  <c r="AI44" i="35" s="1"/>
  <c r="AN66" i="34" l="1"/>
  <c r="AN64" i="34"/>
  <c r="AO31" i="35" s="1"/>
  <c r="AN65" i="34"/>
  <c r="AH6" i="34"/>
  <c r="AI36" i="35" s="1"/>
  <c r="AN67" i="34" l="1"/>
  <c r="AO72" i="35"/>
  <c r="AO77" i="35" s="1"/>
  <c r="AH7" i="34"/>
  <c r="AI3" i="35" s="1"/>
  <c r="AN1" i="34" l="1"/>
  <c r="AN81" i="34"/>
  <c r="AO63" i="34"/>
  <c r="AO11" i="35"/>
  <c r="AI3" i="34"/>
  <c r="AO66" i="34" l="1"/>
  <c r="AO64" i="34"/>
  <c r="AP31" i="35" s="1"/>
  <c r="AI4" i="34"/>
  <c r="AI5" i="34" s="1"/>
  <c r="AJ44" i="35" s="1"/>
  <c r="AO65" i="34"/>
  <c r="AO67" i="34" l="1"/>
  <c r="AI6" i="34"/>
  <c r="AJ36" i="35" s="1"/>
  <c r="AP72" i="35"/>
  <c r="AP77" i="35" s="1"/>
  <c r="AI7" i="34" l="1"/>
  <c r="AJ3" i="35" s="1"/>
  <c r="AP63" i="34"/>
  <c r="AO1" i="34"/>
  <c r="AP11" i="35"/>
  <c r="AO81" i="34"/>
  <c r="AP66" i="34" l="1"/>
  <c r="AP64" i="34"/>
  <c r="AQ31" i="35" s="1"/>
  <c r="AJ3" i="34"/>
  <c r="AJ4" i="34" s="1"/>
  <c r="AP65" i="34"/>
  <c r="AP67" i="34" l="1"/>
  <c r="AJ5" i="34"/>
  <c r="AK44" i="35" s="1"/>
  <c r="AJ6" i="34"/>
  <c r="AK36" i="35" s="1"/>
  <c r="AQ72" i="35"/>
  <c r="AQ77" i="35" s="1"/>
  <c r="AJ7" i="34" l="1"/>
  <c r="AK3" i="34" s="1"/>
  <c r="AK4" i="34" s="1"/>
  <c r="AP1" i="34"/>
  <c r="AQ63" i="34"/>
  <c r="AQ11" i="35"/>
  <c r="AP81" i="34"/>
  <c r="AK3" i="35"/>
  <c r="AQ66" i="34" l="1"/>
  <c r="AQ64" i="34"/>
  <c r="AR31" i="35" s="1"/>
  <c r="AQ65" i="34"/>
  <c r="AK6" i="34"/>
  <c r="AL36" i="35" s="1"/>
  <c r="K36" i="51" s="1"/>
  <c r="AQ67" i="34" l="1"/>
  <c r="AR72" i="35"/>
  <c r="AR77" i="35" s="1"/>
  <c r="AK5" i="34"/>
  <c r="AL44" i="35" s="1"/>
  <c r="K44" i="51" s="1"/>
  <c r="AQ1" i="34" l="1"/>
  <c r="AR11" i="35"/>
  <c r="AQ81" i="34"/>
  <c r="AR63" i="34"/>
  <c r="AK7" i="34"/>
  <c r="AL3" i="35" s="1"/>
  <c r="K3" i="51" s="1"/>
  <c r="AR66" i="34" l="1"/>
  <c r="AR64" i="34"/>
  <c r="AS31" i="35" s="1"/>
  <c r="AR65" i="34"/>
  <c r="AS72" i="35" s="1"/>
  <c r="AS77" i="35" s="1"/>
  <c r="AL3" i="34"/>
  <c r="AR67" i="34" l="1"/>
  <c r="AL4" i="34"/>
  <c r="AL5" i="34" s="1"/>
  <c r="AM44" i="35" s="1"/>
  <c r="AL6" i="34" l="1"/>
  <c r="AM36" i="35" s="1"/>
  <c r="AR1" i="34"/>
  <c r="AR81" i="34"/>
  <c r="AS11" i="35"/>
  <c r="AS63" i="34"/>
  <c r="AS66" i="34" l="1"/>
  <c r="AS64" i="34"/>
  <c r="AT31" i="35" s="1"/>
  <c r="AL7" i="34"/>
  <c r="AM3" i="35" s="1"/>
  <c r="AS65" i="34"/>
  <c r="AS67" i="34" l="1"/>
  <c r="AM3" i="34"/>
  <c r="AM4" i="34" s="1"/>
  <c r="AT72" i="35"/>
  <c r="AT77" i="35" s="1"/>
  <c r="AM5" i="34" l="1"/>
  <c r="AN44" i="35" s="1"/>
  <c r="AS81" i="34"/>
  <c r="AT11" i="35"/>
  <c r="AT63" i="34"/>
  <c r="AS1" i="34"/>
  <c r="AM6" i="34"/>
  <c r="AN36" i="35" s="1"/>
  <c r="AT66" i="34" l="1"/>
  <c r="AT64" i="34"/>
  <c r="AU31" i="35" s="1"/>
  <c r="AT65" i="34"/>
  <c r="AU72" i="35" s="1"/>
  <c r="AU77" i="35" s="1"/>
  <c r="AM7" i="34"/>
  <c r="AT67" i="34" l="1"/>
  <c r="AN3" i="35"/>
  <c r="AN3" i="34"/>
  <c r="AN4" i="34" s="1"/>
  <c r="AU63" i="34" l="1"/>
  <c r="AT81" i="34"/>
  <c r="AU11" i="35"/>
  <c r="AT1" i="34"/>
  <c r="AN5" i="34"/>
  <c r="AO44" i="35" s="1"/>
  <c r="AU66" i="34" l="1"/>
  <c r="AU64" i="34"/>
  <c r="AV31" i="35" s="1"/>
  <c r="AU65" i="34"/>
  <c r="AV72" i="35" s="1"/>
  <c r="AV77" i="35" s="1"/>
  <c r="AN6" i="34"/>
  <c r="AO36" i="35" s="1"/>
  <c r="AU67" i="34" l="1"/>
  <c r="AN7" i="34"/>
  <c r="AV63" i="34" l="1"/>
  <c r="AV11" i="35"/>
  <c r="AU1" i="34"/>
  <c r="AU81" i="34"/>
  <c r="AO3" i="35"/>
  <c r="AO3" i="34"/>
  <c r="AO4" i="34" s="1"/>
  <c r="AV66" i="34" l="1"/>
  <c r="AV64" i="34"/>
  <c r="AW31" i="35" s="1"/>
  <c r="AV65" i="34"/>
  <c r="AW72" i="35" s="1"/>
  <c r="AW77" i="35" s="1"/>
  <c r="AO5" i="34"/>
  <c r="AP44" i="35" s="1"/>
  <c r="AV67" i="34" l="1"/>
  <c r="AO6" i="34"/>
  <c r="AP36" i="35" s="1"/>
  <c r="AV81" i="34" l="1"/>
  <c r="AW63" i="34"/>
  <c r="AV1" i="34"/>
  <c r="AW11" i="35"/>
  <c r="AO7" i="34"/>
  <c r="AW66" i="34" l="1"/>
  <c r="AW64" i="34"/>
  <c r="AX31" i="35" s="1"/>
  <c r="L31" i="51" s="1"/>
  <c r="AW65" i="34"/>
  <c r="AX72" i="35" s="1"/>
  <c r="AP3" i="35"/>
  <c r="AP3" i="34"/>
  <c r="AP4" i="34" s="1"/>
  <c r="AW67" i="34" l="1"/>
  <c r="AX77" i="35"/>
  <c r="L71" i="51"/>
  <c r="AP5" i="34"/>
  <c r="AQ44" i="35" s="1"/>
  <c r="AW1" i="34" l="1"/>
  <c r="AX11" i="35"/>
  <c r="L11" i="51" s="1"/>
  <c r="L93" i="51" s="1"/>
  <c r="L90" i="51" s="1"/>
  <c r="AW81" i="34"/>
  <c r="AX63" i="34"/>
  <c r="AP6" i="34"/>
  <c r="AQ36" i="35" s="1"/>
  <c r="AX66" i="34" l="1"/>
  <c r="AX64" i="34"/>
  <c r="AY31" i="35" s="1"/>
  <c r="AX65" i="34"/>
  <c r="AY72" i="35" s="1"/>
  <c r="AY77" i="35" s="1"/>
  <c r="AP7" i="34"/>
  <c r="AQ3" i="35" s="1"/>
  <c r="AX67" i="34" l="1"/>
  <c r="AY63" i="34" s="1"/>
  <c r="AQ3" i="34"/>
  <c r="AQ4" i="34" s="1"/>
  <c r="AY66" i="34" l="1"/>
  <c r="AY64" i="34"/>
  <c r="AZ31" i="35" s="1"/>
  <c r="AX81" i="34"/>
  <c r="AX1" i="34"/>
  <c r="AY11" i="35"/>
  <c r="AY65" i="34"/>
  <c r="AY67" i="34" s="1"/>
  <c r="AQ5" i="34"/>
  <c r="AQ6" i="34"/>
  <c r="AR36" i="35" s="1"/>
  <c r="AZ72" i="35" l="1"/>
  <c r="AZ77" i="35" s="1"/>
  <c r="AR44" i="35"/>
  <c r="AQ7" i="34"/>
  <c r="AZ63" i="34" l="1"/>
  <c r="AY81" i="34"/>
  <c r="AZ11" i="35"/>
  <c r="AY1" i="34"/>
  <c r="AR3" i="35"/>
  <c r="AR3" i="34"/>
  <c r="AR4" i="34" s="1"/>
  <c r="AZ66" i="34" l="1"/>
  <c r="AZ64" i="34"/>
  <c r="BA31" i="35" s="1"/>
  <c r="AZ65" i="34"/>
  <c r="AR6" i="34"/>
  <c r="AS36" i="35" s="1"/>
  <c r="AZ67" i="34" l="1"/>
  <c r="BA72" i="35"/>
  <c r="BA77" i="35" s="1"/>
  <c r="AR5" i="34"/>
  <c r="BA63" i="34" l="1"/>
  <c r="BA11" i="35"/>
  <c r="AZ81" i="34"/>
  <c r="AZ1" i="34"/>
  <c r="AS44" i="35"/>
  <c r="AR7" i="34"/>
  <c r="BA66" i="34" l="1"/>
  <c r="BA64" i="34"/>
  <c r="BB31" i="35" s="1"/>
  <c r="BA65" i="34"/>
  <c r="BB72" i="35" s="1"/>
  <c r="BB77" i="35" s="1"/>
  <c r="AS3" i="35"/>
  <c r="AS3" i="34"/>
  <c r="AS4" i="34" s="1"/>
  <c r="BA67" i="34" l="1"/>
  <c r="BA81" i="34"/>
  <c r="AS5" i="34"/>
  <c r="AT44" i="35" s="1"/>
  <c r="BB63" i="34" l="1"/>
  <c r="BB11" i="35"/>
  <c r="BA1" i="34"/>
  <c r="AS6" i="34"/>
  <c r="AT36" i="35" s="1"/>
  <c r="BB66" i="34" l="1"/>
  <c r="BB64" i="34"/>
  <c r="BC31" i="35" s="1"/>
  <c r="BB65" i="34"/>
  <c r="BC72" i="35" s="1"/>
  <c r="BC77" i="35" s="1"/>
  <c r="AS7" i="34"/>
  <c r="AT3" i="35" s="1"/>
  <c r="BB67" i="34" l="1"/>
  <c r="BC11" i="35" s="1"/>
  <c r="AT3" i="34"/>
  <c r="BB1" i="34" l="1"/>
  <c r="BB81" i="34"/>
  <c r="AT4" i="34"/>
  <c r="AT5" i="34" s="1"/>
  <c r="AU44" i="35" s="1"/>
  <c r="BC63" i="34"/>
  <c r="BC66" i="34" l="1"/>
  <c r="BC64" i="34"/>
  <c r="BD31" i="35" s="1"/>
  <c r="BC65" i="34"/>
  <c r="BD72" i="35" s="1"/>
  <c r="BD77" i="35" s="1"/>
  <c r="AT6" i="34"/>
  <c r="AU36" i="35" s="1"/>
  <c r="BC67" i="34" l="1"/>
  <c r="AT7" i="34"/>
  <c r="AU3" i="35" s="1"/>
  <c r="BD63" i="34"/>
  <c r="BD11" i="35"/>
  <c r="BC1" i="34"/>
  <c r="BC81" i="34"/>
  <c r="AU3" i="34"/>
  <c r="AU4" i="34" s="1"/>
  <c r="BD66" i="34" l="1"/>
  <c r="BD64" i="34"/>
  <c r="BE31" i="35" s="1"/>
  <c r="BD65" i="34"/>
  <c r="BE72" i="35" s="1"/>
  <c r="BE77" i="35" s="1"/>
  <c r="AU6" i="34"/>
  <c r="AV36" i="35" s="1"/>
  <c r="AU5" i="34"/>
  <c r="AV44" i="35" s="1"/>
  <c r="BD67" i="34" l="1"/>
  <c r="AU7" i="34"/>
  <c r="AV3" i="34" s="1"/>
  <c r="AV4" i="34" s="1"/>
  <c r="BE63" i="34" l="1"/>
  <c r="BE11" i="35"/>
  <c r="BD81" i="34"/>
  <c r="BD1" i="34"/>
  <c r="AV3" i="35"/>
  <c r="AV5" i="34"/>
  <c r="AW44" i="35" s="1"/>
  <c r="BE66" i="34" l="1"/>
  <c r="BE64" i="34"/>
  <c r="BF31" i="35" s="1"/>
  <c r="BE65" i="34"/>
  <c r="BF72" i="35" s="1"/>
  <c r="BF77" i="35" s="1"/>
  <c r="AV6" i="34"/>
  <c r="AW36" i="35" s="1"/>
  <c r="BE67" i="34" l="1"/>
  <c r="BE1" i="34" s="1"/>
  <c r="AV7" i="34"/>
  <c r="AW3" i="35" s="1"/>
  <c r="BE81" i="34" l="1"/>
  <c r="BF63" i="34"/>
  <c r="BF11" i="35"/>
  <c r="AW3" i="34"/>
  <c r="BF66" i="34" l="1"/>
  <c r="BF64" i="34"/>
  <c r="BG31" i="35" s="1"/>
  <c r="BF65" i="34"/>
  <c r="AW4" i="34"/>
  <c r="AW5" i="34" s="1"/>
  <c r="AX44" i="35" s="1"/>
  <c r="L44" i="51" s="1"/>
  <c r="BF67" i="34" l="1"/>
  <c r="BG72" i="35"/>
  <c r="BG77" i="35" s="1"/>
  <c r="AW6" i="34"/>
  <c r="AX36" i="35" s="1"/>
  <c r="L36" i="51" s="1"/>
  <c r="BG63" i="34"/>
  <c r="BF1" i="34"/>
  <c r="BG11" i="35"/>
  <c r="BF81" i="34"/>
  <c r="BG66" i="34" l="1"/>
  <c r="BG64" i="34"/>
  <c r="BH31" i="35" s="1"/>
  <c r="AW7" i="34"/>
  <c r="AX3" i="34" s="1"/>
  <c r="AX4" i="34" s="1"/>
  <c r="AX6" i="34" s="1"/>
  <c r="AY36" i="35" s="1"/>
  <c r="BG65" i="34"/>
  <c r="BH72" i="35" s="1"/>
  <c r="BH77" i="35" s="1"/>
  <c r="AX3" i="35"/>
  <c r="L3" i="51" s="1"/>
  <c r="BG67" i="34" l="1"/>
  <c r="AX5" i="34"/>
  <c r="AY44" i="35" s="1"/>
  <c r="BH11" i="35" l="1"/>
  <c r="BG81" i="34"/>
  <c r="BG1" i="34"/>
  <c r="BH63" i="34"/>
  <c r="AX7" i="34"/>
  <c r="AY3" i="34" s="1"/>
  <c r="AY4" i="34" s="1"/>
  <c r="BH66" i="34" l="1"/>
  <c r="BH64" i="34"/>
  <c r="BI31" i="35" s="1"/>
  <c r="BH65" i="34"/>
  <c r="BI72" i="35" s="1"/>
  <c r="BI77" i="35" s="1"/>
  <c r="AY3" i="35"/>
  <c r="AY5" i="34"/>
  <c r="AZ44" i="35" s="1"/>
  <c r="BH67" i="34" l="1"/>
  <c r="AY6" i="34"/>
  <c r="AZ36" i="35" s="1"/>
  <c r="BH1" i="34" l="1"/>
  <c r="BI11" i="35"/>
  <c r="BH81" i="34"/>
  <c r="BI63" i="34"/>
  <c r="AY7" i="34"/>
  <c r="AZ3" i="35" s="1"/>
  <c r="BI66" i="34" l="1"/>
  <c r="BI64" i="34"/>
  <c r="BJ31" i="35" s="1"/>
  <c r="M31" i="51" s="1"/>
  <c r="BI65" i="34"/>
  <c r="BJ72" i="35" s="1"/>
  <c r="AZ3" i="34"/>
  <c r="AZ4" i="34" s="1"/>
  <c r="BI67" i="34" l="1"/>
  <c r="BJ11" i="35"/>
  <c r="M11" i="51" s="1"/>
  <c r="M93" i="51" s="1"/>
  <c r="BJ77" i="35"/>
  <c r="M71" i="51"/>
  <c r="M90" i="51" s="1"/>
  <c r="AZ5" i="34"/>
  <c r="BA44" i="35" s="1"/>
  <c r="BI81" i="34" l="1"/>
  <c r="BI1" i="34"/>
  <c r="AZ6" i="34"/>
  <c r="BA36" i="35" l="1"/>
  <c r="AZ7" i="34"/>
  <c r="BA3" i="34" l="1"/>
  <c r="BA3" i="35"/>
  <c r="BA4" i="34" l="1"/>
  <c r="BA5" i="34" s="1"/>
  <c r="BB44" i="35" s="1"/>
  <c r="BA6" i="34" l="1"/>
  <c r="BB36" i="35" s="1"/>
  <c r="BA7" i="34" l="1"/>
  <c r="BB3" i="35" s="1"/>
  <c r="BB3" i="34" l="1"/>
  <c r="BB4" i="34" s="1"/>
  <c r="BB6" i="34" s="1"/>
  <c r="BC36" i="35" s="1"/>
  <c r="BB5" i="34" l="1"/>
  <c r="BC44" i="35" s="1"/>
  <c r="BB7" i="34" l="1"/>
  <c r="BC3" i="35" s="1"/>
  <c r="BC3" i="34" l="1"/>
  <c r="BC4" i="34" l="1"/>
  <c r="BC5" i="34" s="1"/>
  <c r="BD44" i="35" s="1"/>
  <c r="BC6" i="34" l="1"/>
  <c r="BD36" i="35" s="1"/>
  <c r="BC7" i="34" l="1"/>
  <c r="BD3" i="34" l="1"/>
  <c r="BD3" i="35"/>
  <c r="BD4" i="34" l="1"/>
  <c r="BD5" i="34" s="1"/>
  <c r="BE44" i="35" s="1"/>
  <c r="BD6" i="34" l="1"/>
  <c r="BE36" i="35" l="1"/>
  <c r="BD7" i="34"/>
  <c r="BE3" i="34" l="1"/>
  <c r="BE3" i="35"/>
  <c r="BE4" i="34" l="1"/>
  <c r="BE6" i="34" s="1"/>
  <c r="BF36" i="35" s="1"/>
  <c r="BE5" i="34" l="1"/>
  <c r="BF44" i="35" s="1"/>
  <c r="BE7" i="34" l="1"/>
  <c r="BF3" i="35" s="1"/>
  <c r="BF3" i="34" l="1"/>
  <c r="BF4" i="34" s="1"/>
  <c r="BF5" i="34" s="1"/>
  <c r="BG44" i="35" s="1"/>
  <c r="BF6" i="34" l="1"/>
  <c r="BG36" i="35" s="1"/>
  <c r="BF7" i="34" l="1"/>
  <c r="BG3" i="34" s="1"/>
  <c r="BG3" i="35" l="1"/>
  <c r="BG4" i="34"/>
  <c r="BG6" i="34" s="1"/>
  <c r="BH36" i="35" s="1"/>
  <c r="BG5" i="34" l="1"/>
  <c r="BH44" i="35" l="1"/>
  <c r="BG7" i="34"/>
  <c r="BH3" i="35" l="1"/>
  <c r="BH3" i="34"/>
  <c r="BH4" i="34" s="1"/>
  <c r="BH5" i="34" s="1"/>
  <c r="BI44" i="35" s="1"/>
  <c r="BH6" i="34" l="1"/>
  <c r="BI36" i="35" s="1"/>
  <c r="BH7" i="34" l="1"/>
  <c r="BI3" i="35" s="1"/>
  <c r="BI3" i="34" l="1"/>
  <c r="BI4" i="34" s="1"/>
  <c r="BI6" i="34" s="1"/>
  <c r="BJ36" i="35" s="1"/>
  <c r="M36" i="51" s="1"/>
  <c r="BI5" i="34" l="1"/>
  <c r="BJ44" i="35" s="1"/>
  <c r="M44" i="51" s="1"/>
  <c r="V51" i="59"/>
  <c r="H88" i="59" s="1"/>
  <c r="H89" i="59" s="1"/>
  <c r="BI7" i="34" l="1"/>
  <c r="BJ3" i="35" s="1"/>
  <c r="M3" i="51" s="1"/>
  <c r="AH51" i="59"/>
  <c r="AT51" i="59" l="1"/>
  <c r="BF51" i="59" l="1"/>
  <c r="G63" i="35" l="1"/>
  <c r="H63" i="35" l="1"/>
  <c r="I63" i="35" l="1"/>
  <c r="J63" i="35" l="1"/>
  <c r="K63" i="35" l="1"/>
  <c r="L63" i="35" l="1"/>
  <c r="M63" i="35" l="1"/>
  <c r="N63" i="35" l="1"/>
  <c r="I62" i="51" s="1"/>
  <c r="O63" i="35" l="1"/>
  <c r="P63" i="35" l="1"/>
  <c r="Q63" i="35" l="1"/>
  <c r="R63" i="35" l="1"/>
  <c r="S63" i="35" l="1"/>
  <c r="T63" i="35" l="1"/>
  <c r="U63" i="35" l="1"/>
  <c r="V63" i="35" l="1"/>
  <c r="W63" i="35" l="1"/>
  <c r="X63" i="35" l="1"/>
  <c r="Y63" i="35" l="1"/>
  <c r="Z63" i="35" l="1"/>
  <c r="J62" i="51" s="1"/>
  <c r="AA63" i="35" l="1"/>
  <c r="AB63" i="35" l="1"/>
  <c r="AC63" i="35" l="1"/>
  <c r="AD63" i="35" l="1"/>
  <c r="AE63" i="35" l="1"/>
  <c r="AF63" i="35" l="1"/>
  <c r="AG63" i="35" l="1"/>
  <c r="AH63" i="35" l="1"/>
  <c r="AI63" i="35" l="1"/>
  <c r="AJ63" i="35" l="1"/>
  <c r="AK63" i="35" l="1"/>
  <c r="AL63" i="35" l="1"/>
  <c r="K62" i="51" s="1"/>
  <c r="AM63" i="35" l="1"/>
  <c r="AN63" i="35" l="1"/>
  <c r="AO63" i="35" l="1"/>
  <c r="AP63" i="35" l="1"/>
  <c r="AQ63" i="35" l="1"/>
  <c r="AR63" i="35" l="1"/>
  <c r="AS63" i="35" l="1"/>
  <c r="AT63" i="35" l="1"/>
  <c r="AU63" i="35" l="1"/>
  <c r="AV63" i="35" l="1"/>
  <c r="AW63" i="35" l="1"/>
  <c r="AX63" i="35" l="1"/>
  <c r="L62" i="51" s="1"/>
  <c r="AY63" i="35" l="1"/>
  <c r="AZ63" i="35" l="1"/>
  <c r="BA63" i="35" l="1"/>
  <c r="BB63" i="35" l="1"/>
  <c r="BC63" i="35" l="1"/>
  <c r="BD63" i="35" l="1"/>
  <c r="BE63" i="35" l="1"/>
  <c r="BF63" i="35" l="1"/>
  <c r="BG63" i="35" l="1"/>
  <c r="BH63" i="35" l="1"/>
  <c r="BI63" i="35" l="1"/>
  <c r="BJ63" i="35" l="1"/>
  <c r="M62" i="51" s="1"/>
  <c r="H110" i="34" l="1"/>
  <c r="I106" i="34" l="1"/>
  <c r="I109" i="34" s="1"/>
  <c r="I19" i="35"/>
  <c r="H103" i="34"/>
  <c r="I98" i="34" l="1"/>
  <c r="I99" i="34" s="1"/>
  <c r="I16" i="35"/>
  <c r="I110" i="34"/>
  <c r="J19" i="35" l="1"/>
  <c r="J106" i="34"/>
  <c r="J109" i="34" s="1"/>
  <c r="J49" i="35"/>
  <c r="J25" i="30" l="1"/>
  <c r="J183" i="30"/>
  <c r="J49" i="30"/>
  <c r="J185" i="30"/>
  <c r="J188" i="30"/>
  <c r="J85" i="30"/>
  <c r="J37" i="30"/>
  <c r="J184" i="30"/>
  <c r="J110" i="34"/>
  <c r="J61" i="30"/>
  <c r="J186" i="30"/>
  <c r="J182" i="30"/>
  <c r="J13" i="30"/>
  <c r="I103" i="34"/>
  <c r="J73" i="30"/>
  <c r="J187" i="30"/>
  <c r="J190" i="30" l="1"/>
  <c r="I15" i="34" s="1"/>
  <c r="I19" i="34" s="1"/>
  <c r="K19" i="35"/>
  <c r="K106" i="34"/>
  <c r="K109" i="34" s="1"/>
  <c r="K28" i="30"/>
  <c r="J129" i="30"/>
  <c r="J133" i="30"/>
  <c r="K76" i="30"/>
  <c r="J98" i="34"/>
  <c r="J99" i="34" s="1"/>
  <c r="J16" i="35"/>
  <c r="K40" i="30"/>
  <c r="J130" i="30"/>
  <c r="K4" i="30"/>
  <c r="K5" i="30" s="1"/>
  <c r="J127" i="30"/>
  <c r="K16" i="30"/>
  <c r="J128" i="30"/>
  <c r="J131" i="30"/>
  <c r="K52" i="30"/>
  <c r="J132" i="30"/>
  <c r="K64" i="30"/>
  <c r="K20" i="30" l="1"/>
  <c r="K68" i="30"/>
  <c r="K56" i="30"/>
  <c r="I26" i="34"/>
  <c r="I22" i="34"/>
  <c r="I27" i="34" s="1"/>
  <c r="J5" i="35"/>
  <c r="J10" i="34"/>
  <c r="K66" i="30"/>
  <c r="K165" i="30" s="1"/>
  <c r="K65" i="30"/>
  <c r="K220" i="30" s="1"/>
  <c r="K215" i="30"/>
  <c r="K6" i="30"/>
  <c r="K160" i="30" s="1"/>
  <c r="K29" i="30"/>
  <c r="K217" i="30" s="1"/>
  <c r="K30" i="30"/>
  <c r="K162" i="30" s="1"/>
  <c r="K18" i="30"/>
  <c r="K161" i="30" s="1"/>
  <c r="K17" i="30"/>
  <c r="K216" i="30" s="1"/>
  <c r="K49" i="35"/>
  <c r="K77" i="30"/>
  <c r="K221" i="30" s="1"/>
  <c r="K78" i="30"/>
  <c r="K166" i="30" s="1"/>
  <c r="K110" i="34"/>
  <c r="J135" i="30"/>
  <c r="K22" i="30" s="1"/>
  <c r="K205" i="30" s="1"/>
  <c r="K54" i="30"/>
  <c r="K164" i="30" s="1"/>
  <c r="K53" i="30"/>
  <c r="K219" i="30" s="1"/>
  <c r="K41" i="30"/>
  <c r="K218" i="30" s="1"/>
  <c r="K42" i="30"/>
  <c r="K163" i="30" s="1"/>
  <c r="K44" i="30" l="1"/>
  <c r="K32" i="30"/>
  <c r="K8" i="30"/>
  <c r="K80" i="30"/>
  <c r="K188" i="30" s="1"/>
  <c r="K10" i="30"/>
  <c r="K204" i="30" s="1"/>
  <c r="K82" i="30"/>
  <c r="K210" i="30" s="1"/>
  <c r="K58" i="30"/>
  <c r="K208" i="30" s="1"/>
  <c r="K45" i="30"/>
  <c r="K196" i="30" s="1"/>
  <c r="K46" i="30"/>
  <c r="K207" i="30" s="1"/>
  <c r="I28" i="34"/>
  <c r="I32" i="34" s="1"/>
  <c r="I34" i="34" s="1"/>
  <c r="J31" i="34" s="1"/>
  <c r="K186" i="30"/>
  <c r="K9" i="30"/>
  <c r="K193" i="30" s="1"/>
  <c r="K33" i="30"/>
  <c r="K195" i="30" s="1"/>
  <c r="K34" i="30"/>
  <c r="K206" i="30" s="1"/>
  <c r="K57" i="30"/>
  <c r="K197" i="30" s="1"/>
  <c r="K81" i="30"/>
  <c r="K199" i="30" s="1"/>
  <c r="K168" i="30"/>
  <c r="J18" i="34" s="1"/>
  <c r="K29" i="35" s="1"/>
  <c r="K223" i="30"/>
  <c r="J11" i="34" s="1"/>
  <c r="L19" i="35"/>
  <c r="L106" i="34"/>
  <c r="L109" i="34" s="1"/>
  <c r="K69" i="30"/>
  <c r="K198" i="30" s="1"/>
  <c r="I8" i="34"/>
  <c r="J103" i="34"/>
  <c r="K184" i="30"/>
  <c r="K185" i="30"/>
  <c r="K187" i="30"/>
  <c r="K182" i="30"/>
  <c r="K183" i="30"/>
  <c r="K70" i="30"/>
  <c r="K209" i="30" s="1"/>
  <c r="K21" i="30"/>
  <c r="K194" i="30" s="1"/>
  <c r="J71" i="35" l="1"/>
  <c r="J25" i="34"/>
  <c r="K85" i="30"/>
  <c r="K133" i="30" s="1"/>
  <c r="K212" i="30"/>
  <c r="K35" i="35" s="1"/>
  <c r="K201" i="30"/>
  <c r="K34" i="35" s="1"/>
  <c r="K61" i="30"/>
  <c r="K131" i="30" s="1"/>
  <c r="K13" i="30"/>
  <c r="L4" i="30" s="1"/>
  <c r="J6" i="35"/>
  <c r="I35" i="34"/>
  <c r="J20" i="34"/>
  <c r="K58" i="35"/>
  <c r="K49" i="30"/>
  <c r="K73" i="30"/>
  <c r="K25" i="30"/>
  <c r="K37" i="30"/>
  <c r="L110" i="34"/>
  <c r="K16" i="35"/>
  <c r="K98" i="34"/>
  <c r="K99" i="34" s="1"/>
  <c r="K190" i="30"/>
  <c r="J17" i="34" l="1"/>
  <c r="L5" i="30"/>
  <c r="L215" i="30" s="1"/>
  <c r="L6" i="30"/>
  <c r="L160" i="30" s="1"/>
  <c r="L76" i="30"/>
  <c r="L77" i="30" s="1"/>
  <c r="L221" i="30" s="1"/>
  <c r="J16" i="34"/>
  <c r="L52" i="30"/>
  <c r="L54" i="30" s="1"/>
  <c r="L164" i="30" s="1"/>
  <c r="K127" i="30"/>
  <c r="M19" i="35"/>
  <c r="M106" i="34"/>
  <c r="M109" i="34" s="1"/>
  <c r="K78" i="35"/>
  <c r="L16" i="30"/>
  <c r="K128" i="30"/>
  <c r="L49" i="35"/>
  <c r="K132" i="30"/>
  <c r="L64" i="30"/>
  <c r="K129" i="30"/>
  <c r="L28" i="30"/>
  <c r="J15" i="34"/>
  <c r="K130" i="30"/>
  <c r="L40" i="30"/>
  <c r="L20" i="30" l="1"/>
  <c r="L32" i="30"/>
  <c r="L8" i="30"/>
  <c r="L78" i="30"/>
  <c r="L166" i="30" s="1"/>
  <c r="L53" i="30"/>
  <c r="L219" i="30" s="1"/>
  <c r="J19" i="34"/>
  <c r="K135" i="30"/>
  <c r="L44" i="30" s="1"/>
  <c r="L29" i="30"/>
  <c r="L217" i="30" s="1"/>
  <c r="L30" i="30"/>
  <c r="L162" i="30" s="1"/>
  <c r="L41" i="30"/>
  <c r="L218" i="30" s="1"/>
  <c r="L42" i="30"/>
  <c r="L163" i="30" s="1"/>
  <c r="L17" i="30"/>
  <c r="L216" i="30" s="1"/>
  <c r="L18" i="30"/>
  <c r="L161" i="30" s="1"/>
  <c r="M110" i="34"/>
  <c r="L65" i="30"/>
  <c r="L220" i="30" s="1"/>
  <c r="L66" i="30"/>
  <c r="L165" i="30" s="1"/>
  <c r="K103" i="34"/>
  <c r="L56" i="30" l="1"/>
  <c r="L80" i="30"/>
  <c r="L188" i="30" s="1"/>
  <c r="L68" i="30"/>
  <c r="L187" i="30" s="1"/>
  <c r="L183" i="30"/>
  <c r="L33" i="30"/>
  <c r="L195" i="30" s="1"/>
  <c r="L10" i="30"/>
  <c r="L204" i="30" s="1"/>
  <c r="L58" i="30"/>
  <c r="L208" i="30" s="1"/>
  <c r="L21" i="30"/>
  <c r="L194" i="30" s="1"/>
  <c r="L69" i="30"/>
  <c r="L198" i="30" s="1"/>
  <c r="L34" i="30"/>
  <c r="L206" i="30" s="1"/>
  <c r="J8" i="34"/>
  <c r="K10" i="34"/>
  <c r="K5" i="35"/>
  <c r="L186" i="30"/>
  <c r="L185" i="30"/>
  <c r="L46" i="30"/>
  <c r="L207" i="30" s="1"/>
  <c r="L45" i="30"/>
  <c r="L196" i="30" s="1"/>
  <c r="L57" i="30"/>
  <c r="L197" i="30" s="1"/>
  <c r="L9" i="30"/>
  <c r="L193" i="30" s="1"/>
  <c r="L184" i="30"/>
  <c r="L70" i="30"/>
  <c r="L209" i="30" s="1"/>
  <c r="L22" i="30"/>
  <c r="L205" i="30" s="1"/>
  <c r="J22" i="34"/>
  <c r="J27" i="34" s="1"/>
  <c r="J26" i="34"/>
  <c r="L182" i="30"/>
  <c r="L81" i="30"/>
  <c r="L199" i="30" s="1"/>
  <c r="L82" i="30"/>
  <c r="L210" i="30" s="1"/>
  <c r="L168" i="30"/>
  <c r="K18" i="34" s="1"/>
  <c r="L29" i="35" s="1"/>
  <c r="L223" i="30"/>
  <c r="K11" i="34" s="1"/>
  <c r="L16" i="35"/>
  <c r="L98" i="34"/>
  <c r="L99" i="34" s="1"/>
  <c r="N106" i="34"/>
  <c r="N109" i="34" s="1"/>
  <c r="N19" i="35"/>
  <c r="I19" i="51" s="1"/>
  <c r="I83" i="51" s="1"/>
  <c r="K20" i="34" l="1"/>
  <c r="K25" i="34"/>
  <c r="J28" i="34"/>
  <c r="J32" i="34" s="1"/>
  <c r="L212" i="30"/>
  <c r="K17" i="34" s="1"/>
  <c r="L190" i="30"/>
  <c r="L25" i="30"/>
  <c r="L128" i="30" s="1"/>
  <c r="L201" i="30"/>
  <c r="L34" i="35" s="1"/>
  <c r="L13" i="30"/>
  <c r="L127" i="30" s="1"/>
  <c r="L73" i="30"/>
  <c r="L132" i="30" s="1"/>
  <c r="L49" i="30"/>
  <c r="M40" i="30" s="1"/>
  <c r="M42" i="30" s="1"/>
  <c r="M163" i="30" s="1"/>
  <c r="L37" i="30"/>
  <c r="M28" i="30" s="1"/>
  <c r="L61" i="30"/>
  <c r="M52" i="30" s="1"/>
  <c r="M53" i="30" s="1"/>
  <c r="M219" i="30" s="1"/>
  <c r="L85" i="30"/>
  <c r="L133" i="30" s="1"/>
  <c r="L58" i="35"/>
  <c r="M49" i="35"/>
  <c r="N110" i="34"/>
  <c r="K71" i="35" l="1"/>
  <c r="J34" i="34"/>
  <c r="L35" i="35"/>
  <c r="K16" i="34"/>
  <c r="K15" i="34"/>
  <c r="L78" i="35"/>
  <c r="M16" i="30"/>
  <c r="M17" i="30" s="1"/>
  <c r="M216" i="30" s="1"/>
  <c r="M4" i="30"/>
  <c r="M5" i="30" s="1"/>
  <c r="M215" i="30" s="1"/>
  <c r="M64" i="30"/>
  <c r="M65" i="30" s="1"/>
  <c r="M220" i="30" s="1"/>
  <c r="M41" i="30"/>
  <c r="M218" i="30" s="1"/>
  <c r="L131" i="30"/>
  <c r="L129" i="30"/>
  <c r="M76" i="30"/>
  <c r="M78" i="30" s="1"/>
  <c r="M166" i="30" s="1"/>
  <c r="L130" i="30"/>
  <c r="M54" i="30"/>
  <c r="M164" i="30" s="1"/>
  <c r="O106" i="34"/>
  <c r="O109" i="34" s="1"/>
  <c r="O19" i="35"/>
  <c r="M29" i="30"/>
  <c r="M217" i="30" s="1"/>
  <c r="M30" i="30"/>
  <c r="M162" i="30" s="1"/>
  <c r="K31" i="34" l="1"/>
  <c r="J35" i="34"/>
  <c r="K6" i="35"/>
  <c r="K19" i="34"/>
  <c r="M18" i="30"/>
  <c r="M161" i="30" s="1"/>
  <c r="M66" i="30"/>
  <c r="M165" i="30" s="1"/>
  <c r="M6" i="30"/>
  <c r="M160" i="30" s="1"/>
  <c r="M77" i="30"/>
  <c r="M221" i="30" s="1"/>
  <c r="M223" i="30" s="1"/>
  <c r="L11" i="34" s="1"/>
  <c r="M58" i="35" s="1"/>
  <c r="L135" i="30"/>
  <c r="M44" i="30" s="1"/>
  <c r="O110" i="34"/>
  <c r="M56" i="30" l="1"/>
  <c r="M8" i="30"/>
  <c r="M20" i="30"/>
  <c r="M80" i="30"/>
  <c r="M68" i="30"/>
  <c r="M187" i="30" s="1"/>
  <c r="M32" i="30"/>
  <c r="M184" i="30" s="1"/>
  <c r="M188" i="30"/>
  <c r="K26" i="34"/>
  <c r="L5" i="35"/>
  <c r="L10" i="34"/>
  <c r="L20" i="34" s="1"/>
  <c r="K22" i="34"/>
  <c r="K27" i="34" s="1"/>
  <c r="M81" i="30"/>
  <c r="M199" i="30" s="1"/>
  <c r="M21" i="30"/>
  <c r="M194" i="30" s="1"/>
  <c r="M168" i="30"/>
  <c r="L18" i="34" s="1"/>
  <c r="M29" i="35" s="1"/>
  <c r="M10" i="30"/>
  <c r="M204" i="30" s="1"/>
  <c r="K8" i="34"/>
  <c r="M9" i="30"/>
  <c r="M193" i="30" s="1"/>
  <c r="M58" i="30"/>
  <c r="M208" i="30" s="1"/>
  <c r="M69" i="30"/>
  <c r="M198" i="30" s="1"/>
  <c r="M185" i="30"/>
  <c r="M57" i="30"/>
  <c r="M197" i="30" s="1"/>
  <c r="M45" i="30"/>
  <c r="M196" i="30" s="1"/>
  <c r="M34" i="30"/>
  <c r="M206" i="30" s="1"/>
  <c r="M22" i="30"/>
  <c r="M205" i="30" s="1"/>
  <c r="M33" i="30"/>
  <c r="M195" i="30" s="1"/>
  <c r="M186" i="30"/>
  <c r="M46" i="30"/>
  <c r="M207" i="30" s="1"/>
  <c r="M183" i="30"/>
  <c r="M70" i="30"/>
  <c r="M209" i="30" s="1"/>
  <c r="M182" i="30"/>
  <c r="M82" i="30"/>
  <c r="M210" i="30" s="1"/>
  <c r="P19" i="35"/>
  <c r="P106" i="34"/>
  <c r="P109" i="34" s="1"/>
  <c r="M78" i="35"/>
  <c r="K28" i="34" l="1"/>
  <c r="K32" i="34" s="1"/>
  <c r="L25" i="34"/>
  <c r="M201" i="30"/>
  <c r="L16" i="34" s="1"/>
  <c r="M37" i="30"/>
  <c r="M129" i="30" s="1"/>
  <c r="M49" i="30"/>
  <c r="N40" i="30" s="1"/>
  <c r="M61" i="30"/>
  <c r="M131" i="30" s="1"/>
  <c r="M212" i="30"/>
  <c r="L17" i="34" s="1"/>
  <c r="M13" i="30"/>
  <c r="N4" i="30" s="1"/>
  <c r="N5" i="30" s="1"/>
  <c r="M25" i="30"/>
  <c r="M128" i="30" s="1"/>
  <c r="M73" i="30"/>
  <c r="M132" i="30" s="1"/>
  <c r="M85" i="30"/>
  <c r="M190" i="30"/>
  <c r="L15" i="34" s="1"/>
  <c r="K34" i="34" l="1"/>
  <c r="L71" i="35"/>
  <c r="M130" i="30"/>
  <c r="N28" i="30"/>
  <c r="N29" i="30" s="1"/>
  <c r="N217" i="30" s="1"/>
  <c r="M34" i="35"/>
  <c r="N52" i="30"/>
  <c r="N53" i="30" s="1"/>
  <c r="N219" i="30" s="1"/>
  <c r="M35" i="35"/>
  <c r="M127" i="30"/>
  <c r="N16" i="30"/>
  <c r="N17" i="30" s="1"/>
  <c r="N216" i="30" s="1"/>
  <c r="N64" i="30"/>
  <c r="N65" i="30" s="1"/>
  <c r="N220" i="30" s="1"/>
  <c r="L19" i="34"/>
  <c r="N76" i="30"/>
  <c r="M133" i="30"/>
  <c r="N42" i="30"/>
  <c r="N163" i="30" s="1"/>
  <c r="N41" i="30"/>
  <c r="N218" i="30" s="1"/>
  <c r="P110" i="34"/>
  <c r="N6" i="30"/>
  <c r="N160" i="30" s="1"/>
  <c r="N215" i="30"/>
  <c r="N8" i="30" l="1"/>
  <c r="L31" i="34"/>
  <c r="K35" i="34"/>
  <c r="L6" i="35"/>
  <c r="N54" i="30"/>
  <c r="N164" i="30" s="1"/>
  <c r="N30" i="30"/>
  <c r="N162" i="30" s="1"/>
  <c r="N66" i="30"/>
  <c r="N165" i="30" s="1"/>
  <c r="M135" i="30"/>
  <c r="N80" i="30" s="1"/>
  <c r="N18" i="30"/>
  <c r="N161" i="30" s="1"/>
  <c r="M5" i="35"/>
  <c r="L22" i="34"/>
  <c r="L27" i="34" s="1"/>
  <c r="M10" i="34"/>
  <c r="L26" i="34"/>
  <c r="N77" i="30"/>
  <c r="N221" i="30" s="1"/>
  <c r="N223" i="30" s="1"/>
  <c r="M11" i="34" s="1"/>
  <c r="N78" i="30"/>
  <c r="N166" i="30" s="1"/>
  <c r="Q19" i="35"/>
  <c r="Q106" i="34"/>
  <c r="Q109" i="34" s="1"/>
  <c r="N32" i="30" l="1"/>
  <c r="N56" i="30"/>
  <c r="N68" i="30"/>
  <c r="N187" i="30" s="1"/>
  <c r="N20" i="30"/>
  <c r="N44" i="30"/>
  <c r="N185" i="30" s="1"/>
  <c r="N45" i="30"/>
  <c r="N196" i="30" s="1"/>
  <c r="N10" i="30"/>
  <c r="N204" i="30" s="1"/>
  <c r="N69" i="30"/>
  <c r="N198" i="30" s="1"/>
  <c r="N58" i="30"/>
  <c r="N208" i="30" s="1"/>
  <c r="N186" i="30"/>
  <c r="N57" i="30"/>
  <c r="N197" i="30" s="1"/>
  <c r="N34" i="30"/>
  <c r="N206" i="30" s="1"/>
  <c r="N33" i="30"/>
  <c r="N195" i="30" s="1"/>
  <c r="N70" i="30"/>
  <c r="N209" i="30" s="1"/>
  <c r="N184" i="30"/>
  <c r="N46" i="30"/>
  <c r="N207" i="30" s="1"/>
  <c r="N188" i="30"/>
  <c r="N22" i="30"/>
  <c r="N205" i="30" s="1"/>
  <c r="N21" i="30"/>
  <c r="N194" i="30" s="1"/>
  <c r="N183" i="30"/>
  <c r="N82" i="30"/>
  <c r="N210" i="30" s="1"/>
  <c r="N168" i="30"/>
  <c r="M18" i="34" s="1"/>
  <c r="N29" i="35" s="1"/>
  <c r="I29" i="51" s="1"/>
  <c r="N81" i="30"/>
  <c r="N199" i="30" s="1"/>
  <c r="N182" i="30"/>
  <c r="L8" i="34"/>
  <c r="N9" i="30"/>
  <c r="N193" i="30" s="1"/>
  <c r="L28" i="34"/>
  <c r="L32" i="34" s="1"/>
  <c r="M71" i="35" s="1"/>
  <c r="M20" i="34"/>
  <c r="N58" i="35"/>
  <c r="I57" i="51" s="1"/>
  <c r="Q110" i="34"/>
  <c r="L34" i="34" l="1"/>
  <c r="L35" i="34" s="1"/>
  <c r="N61" i="30"/>
  <c r="N131" i="30" s="1"/>
  <c r="N37" i="30"/>
  <c r="O28" i="30" s="1"/>
  <c r="N49" i="30"/>
  <c r="N130" i="30" s="1"/>
  <c r="N25" i="30"/>
  <c r="O16" i="30" s="1"/>
  <c r="N73" i="30"/>
  <c r="N132" i="30" s="1"/>
  <c r="N212" i="30"/>
  <c r="M17" i="34" s="1"/>
  <c r="N85" i="30"/>
  <c r="O76" i="30" s="1"/>
  <c r="N201" i="30"/>
  <c r="N34" i="35" s="1"/>
  <c r="I34" i="51" s="1"/>
  <c r="M25" i="34"/>
  <c r="N13" i="30"/>
  <c r="O4" i="30" s="1"/>
  <c r="O5" i="30" s="1"/>
  <c r="O215" i="30" s="1"/>
  <c r="N190" i="30"/>
  <c r="I42" i="51" s="1"/>
  <c r="N78" i="35"/>
  <c r="R19" i="35"/>
  <c r="R106" i="34"/>
  <c r="R109" i="34" s="1"/>
  <c r="N129" i="30" l="1"/>
  <c r="M31" i="34"/>
  <c r="M6" i="35"/>
  <c r="O64" i="30"/>
  <c r="O66" i="30" s="1"/>
  <c r="O165" i="30" s="1"/>
  <c r="O52" i="30"/>
  <c r="O53" i="30" s="1"/>
  <c r="O219" i="30" s="1"/>
  <c r="N128" i="30"/>
  <c r="N133" i="30"/>
  <c r="O40" i="30"/>
  <c r="O41" i="30" s="1"/>
  <c r="O218" i="30" s="1"/>
  <c r="N35" i="35"/>
  <c r="I35" i="51" s="1"/>
  <c r="M16" i="34"/>
  <c r="O6" i="30"/>
  <c r="O160" i="30" s="1"/>
  <c r="N2" i="30"/>
  <c r="N127" i="30"/>
  <c r="M15" i="34"/>
  <c r="O17" i="30"/>
  <c r="O216" i="30" s="1"/>
  <c r="O18" i="30"/>
  <c r="O161" i="30" s="1"/>
  <c r="O30" i="30"/>
  <c r="O162" i="30" s="1"/>
  <c r="O29" i="30"/>
  <c r="O217" i="30" s="1"/>
  <c r="O78" i="30"/>
  <c r="O166" i="30" s="1"/>
  <c r="O77" i="30"/>
  <c r="O221" i="30" s="1"/>
  <c r="O80" i="30" l="1"/>
  <c r="O20" i="30"/>
  <c r="E61" i="56"/>
  <c r="E68" i="56" s="1"/>
  <c r="E69" i="56" s="1"/>
  <c r="O65" i="30"/>
  <c r="O220" i="30" s="1"/>
  <c r="O223" i="30" s="1"/>
  <c r="N11" i="34" s="1"/>
  <c r="O54" i="30"/>
  <c r="O164" i="30" s="1"/>
  <c r="O42" i="30"/>
  <c r="O163" i="30" s="1"/>
  <c r="N135" i="30"/>
  <c r="O8" i="30" s="1"/>
  <c r="M19" i="34"/>
  <c r="R110" i="34"/>
  <c r="O70" i="30" l="1"/>
  <c r="O209" i="30" s="1"/>
  <c r="O44" i="30"/>
  <c r="O56" i="30"/>
  <c r="O68" i="30"/>
  <c r="O32" i="30"/>
  <c r="O184" i="30" s="1"/>
  <c r="O168" i="30"/>
  <c r="N18" i="34" s="1"/>
  <c r="O29" i="35" s="1"/>
  <c r="M22" i="34"/>
  <c r="M27" i="34" s="1"/>
  <c r="N10" i="34"/>
  <c r="N20" i="34" s="1"/>
  <c r="N5" i="35"/>
  <c r="I5" i="51" s="1"/>
  <c r="I89" i="51" s="1"/>
  <c r="O185" i="30"/>
  <c r="O69" i="30"/>
  <c r="O198" i="30" s="1"/>
  <c r="O187" i="30"/>
  <c r="O183" i="30"/>
  <c r="O34" i="30"/>
  <c r="O206" i="30" s="1"/>
  <c r="O57" i="30"/>
  <c r="O197" i="30" s="1"/>
  <c r="O186" i="30"/>
  <c r="O9" i="30"/>
  <c r="O193" i="30" s="1"/>
  <c r="O46" i="30"/>
  <c r="O207" i="30" s="1"/>
  <c r="O45" i="30"/>
  <c r="O196" i="30" s="1"/>
  <c r="O182" i="30"/>
  <c r="O33" i="30"/>
  <c r="O195" i="30" s="1"/>
  <c r="M8" i="34"/>
  <c r="O58" i="30"/>
  <c r="O208" i="30" s="1"/>
  <c r="O82" i="30"/>
  <c r="O210" i="30" s="1"/>
  <c r="O188" i="30"/>
  <c r="O21" i="30"/>
  <c r="O194" i="30" s="1"/>
  <c r="O22" i="30"/>
  <c r="O205" i="30" s="1"/>
  <c r="O10" i="30"/>
  <c r="O204" i="30" s="1"/>
  <c r="O81" i="30"/>
  <c r="O199" i="30" s="1"/>
  <c r="M26" i="34"/>
  <c r="I26" i="51"/>
  <c r="O58" i="35"/>
  <c r="S106" i="34"/>
  <c r="S109" i="34" s="1"/>
  <c r="S19" i="35"/>
  <c r="M28" i="34" l="1"/>
  <c r="M32" i="34" s="1"/>
  <c r="N25" i="34"/>
  <c r="I85" i="51"/>
  <c r="O78" i="35"/>
  <c r="O201" i="30"/>
  <c r="O34" i="35" s="1"/>
  <c r="O37" i="30"/>
  <c r="O129" i="30" s="1"/>
  <c r="O25" i="30"/>
  <c r="O128" i="30" s="1"/>
  <c r="O13" i="30"/>
  <c r="O127" i="30" s="1"/>
  <c r="O49" i="30"/>
  <c r="O130" i="30" s="1"/>
  <c r="O212" i="30"/>
  <c r="N17" i="34" s="1"/>
  <c r="O85" i="30"/>
  <c r="P76" i="30" s="1"/>
  <c r="P77" i="30" s="1"/>
  <c r="P221" i="30" s="1"/>
  <c r="O73" i="30"/>
  <c r="O132" i="30" s="1"/>
  <c r="O61" i="30"/>
  <c r="O131" i="30" s="1"/>
  <c r="S110" i="34"/>
  <c r="O190" i="30"/>
  <c r="M34" i="34" l="1"/>
  <c r="N71" i="35"/>
  <c r="I70" i="51" s="1"/>
  <c r="P28" i="30"/>
  <c r="P29" i="30" s="1"/>
  <c r="P217" i="30" s="1"/>
  <c r="O35" i="35"/>
  <c r="N16" i="34"/>
  <c r="P4" i="30"/>
  <c r="P5" i="30" s="1"/>
  <c r="P215" i="30" s="1"/>
  <c r="P16" i="30"/>
  <c r="P17" i="30" s="1"/>
  <c r="P216" i="30" s="1"/>
  <c r="P40" i="30"/>
  <c r="P42" i="30" s="1"/>
  <c r="P163" i="30" s="1"/>
  <c r="P78" i="30"/>
  <c r="P166" i="30" s="1"/>
  <c r="P64" i="30"/>
  <c r="O133" i="30"/>
  <c r="P52" i="30"/>
  <c r="P54" i="30" s="1"/>
  <c r="P164" i="30" s="1"/>
  <c r="T19" i="35"/>
  <c r="T106" i="34"/>
  <c r="T109" i="34" s="1"/>
  <c r="N15" i="34"/>
  <c r="O135" i="30" l="1"/>
  <c r="P80" i="30"/>
  <c r="P30" i="30"/>
  <c r="P162" i="30" s="1"/>
  <c r="N6" i="35"/>
  <c r="I6" i="51" s="1"/>
  <c r="I78" i="51" s="1"/>
  <c r="N31" i="34"/>
  <c r="M35" i="34"/>
  <c r="N19" i="34"/>
  <c r="N22" i="34" s="1"/>
  <c r="N27" i="34" s="1"/>
  <c r="P41" i="30"/>
  <c r="P218" i="30" s="1"/>
  <c r="P18" i="30"/>
  <c r="P161" i="30" s="1"/>
  <c r="P6" i="30"/>
  <c r="P160" i="30" s="1"/>
  <c r="P53" i="30"/>
  <c r="P219" i="30" s="1"/>
  <c r="P65" i="30"/>
  <c r="P220" i="30" s="1"/>
  <c r="P66" i="30"/>
  <c r="P165" i="30" s="1"/>
  <c r="P21" i="30"/>
  <c r="P194" i="30" s="1"/>
  <c r="P22" i="30"/>
  <c r="P205" i="30" s="1"/>
  <c r="P34" i="30"/>
  <c r="P206" i="30" s="1"/>
  <c r="P46" i="30"/>
  <c r="P207" i="30" s="1"/>
  <c r="P57" i="30"/>
  <c r="P197" i="30" s="1"/>
  <c r="P45" i="30"/>
  <c r="P196" i="30" s="1"/>
  <c r="P9" i="30"/>
  <c r="P193" i="30" s="1"/>
  <c r="P58" i="30"/>
  <c r="P208" i="30" s="1"/>
  <c r="P69" i="30"/>
  <c r="P198" i="30" s="1"/>
  <c r="P70" i="30"/>
  <c r="P209" i="30" s="1"/>
  <c r="P82" i="30"/>
  <c r="P210" i="30" s="1"/>
  <c r="P81" i="30"/>
  <c r="P199" i="30" s="1"/>
  <c r="P33" i="30"/>
  <c r="P195" i="30" s="1"/>
  <c r="P10" i="30" l="1"/>
  <c r="P204" i="30" s="1"/>
  <c r="P32" i="30"/>
  <c r="P184" i="30" s="1"/>
  <c r="P20" i="30"/>
  <c r="P8" i="30"/>
  <c r="P182" i="30" s="1"/>
  <c r="P56" i="30"/>
  <c r="P186" i="30" s="1"/>
  <c r="P44" i="30"/>
  <c r="P185" i="30" s="1"/>
  <c r="P68" i="30"/>
  <c r="P73" i="30" s="1"/>
  <c r="N26" i="34"/>
  <c r="O5" i="35"/>
  <c r="N8" i="34"/>
  <c r="O10" i="34"/>
  <c r="P168" i="30"/>
  <c r="O18" i="34" s="1"/>
  <c r="P29" i="35" s="1"/>
  <c r="P223" i="30"/>
  <c r="O11" i="34" s="1"/>
  <c r="O20" i="34" s="1"/>
  <c r="P13" i="30"/>
  <c r="P127" i="30" s="1"/>
  <c r="P49" i="30"/>
  <c r="P130" i="30" s="1"/>
  <c r="P212" i="30"/>
  <c r="O17" i="34" s="1"/>
  <c r="P201" i="30"/>
  <c r="O16" i="34" s="1"/>
  <c r="P188" i="30"/>
  <c r="P85" i="30"/>
  <c r="P37" i="30"/>
  <c r="N28" i="34"/>
  <c r="N32" i="34" s="1"/>
  <c r="O71" i="35" s="1"/>
  <c r="P183" i="30"/>
  <c r="P25" i="30"/>
  <c r="T110" i="34"/>
  <c r="P187" i="30" l="1"/>
  <c r="P61" i="30"/>
  <c r="Q52" i="30" s="1"/>
  <c r="Q54" i="30" s="1"/>
  <c r="Q164" i="30" s="1"/>
  <c r="N34" i="34"/>
  <c r="O31" i="34" s="1"/>
  <c r="O25" i="34"/>
  <c r="P58" i="35"/>
  <c r="P78" i="35" s="1"/>
  <c r="P35" i="35"/>
  <c r="P34" i="35"/>
  <c r="Q4" i="30"/>
  <c r="Q5" i="30" s="1"/>
  <c r="Q215" i="30" s="1"/>
  <c r="P190" i="30"/>
  <c r="O15" i="34" s="1"/>
  <c r="O19" i="34" s="1"/>
  <c r="Q40" i="30"/>
  <c r="Q42" i="30" s="1"/>
  <c r="Q163" i="30" s="1"/>
  <c r="P133" i="30"/>
  <c r="Q76" i="30"/>
  <c r="Q53" i="30"/>
  <c r="Q219" i="30" s="1"/>
  <c r="P132" i="30"/>
  <c r="Q64" i="30"/>
  <c r="P128" i="30"/>
  <c r="Q16" i="30"/>
  <c r="Q28" i="30"/>
  <c r="P129" i="30"/>
  <c r="U19" i="35"/>
  <c r="U106" i="34"/>
  <c r="U109" i="34" s="1"/>
  <c r="P131" i="30" l="1"/>
  <c r="Q6" i="30"/>
  <c r="Q160" i="30" s="1"/>
  <c r="O6" i="35"/>
  <c r="N35" i="34"/>
  <c r="Q41" i="30"/>
  <c r="Q218" i="30" s="1"/>
  <c r="Q66" i="30"/>
  <c r="Q165" i="30" s="1"/>
  <c r="Q65" i="30"/>
  <c r="Q220" i="30" s="1"/>
  <c r="Q30" i="30"/>
  <c r="Q162" i="30" s="1"/>
  <c r="Q29" i="30"/>
  <c r="Q217" i="30" s="1"/>
  <c r="Q77" i="30"/>
  <c r="Q221" i="30" s="1"/>
  <c r="Q78" i="30"/>
  <c r="Q166" i="30" s="1"/>
  <c r="Q17" i="30"/>
  <c r="Q216" i="30" s="1"/>
  <c r="Q18" i="30"/>
  <c r="Q161" i="30" s="1"/>
  <c r="O22" i="34"/>
  <c r="O27" i="34" s="1"/>
  <c r="O26" i="34"/>
  <c r="P5" i="35"/>
  <c r="P10" i="34"/>
  <c r="P135" i="30"/>
  <c r="Q80" i="30" s="1"/>
  <c r="U110" i="34"/>
  <c r="Q56" i="30" l="1"/>
  <c r="Q68" i="30"/>
  <c r="Q20" i="30"/>
  <c r="Q70" i="30"/>
  <c r="Q209" i="30" s="1"/>
  <c r="Q44" i="30"/>
  <c r="Q8" i="30"/>
  <c r="Q32" i="30"/>
  <c r="Q184" i="30" s="1"/>
  <c r="Q168" i="30"/>
  <c r="P18" i="34" s="1"/>
  <c r="Q29" i="35" s="1"/>
  <c r="Q223" i="30"/>
  <c r="P11" i="34" s="1"/>
  <c r="Q58" i="35" s="1"/>
  <c r="Q187" i="30"/>
  <c r="Q69" i="30"/>
  <c r="Q198" i="30" s="1"/>
  <c r="O8" i="34"/>
  <c r="Q82" i="30"/>
  <c r="Q210" i="30" s="1"/>
  <c r="Q81" i="30"/>
  <c r="Q199" i="30" s="1"/>
  <c r="O28" i="34"/>
  <c r="O32" i="34" s="1"/>
  <c r="P71" i="35" s="1"/>
  <c r="V19" i="35"/>
  <c r="V106" i="34"/>
  <c r="V109" i="34" s="1"/>
  <c r="Q33" i="30"/>
  <c r="Q195" i="30" s="1"/>
  <c r="Q34" i="30"/>
  <c r="Q206" i="30" s="1"/>
  <c r="Q46" i="30"/>
  <c r="Q207" i="30" s="1"/>
  <c r="Q45" i="30"/>
  <c r="Q196" i="30" s="1"/>
  <c r="Q10" i="30"/>
  <c r="Q204" i="30" s="1"/>
  <c r="Q9" i="30"/>
  <c r="Q193" i="30" s="1"/>
  <c r="Q58" i="30"/>
  <c r="Q208" i="30" s="1"/>
  <c r="Q57" i="30"/>
  <c r="Q197" i="30" s="1"/>
  <c r="Q183" i="30"/>
  <c r="Q21" i="30"/>
  <c r="Q194" i="30" s="1"/>
  <c r="Q22" i="30"/>
  <c r="Q205" i="30" s="1"/>
  <c r="Q188" i="30"/>
  <c r="O34" i="34" l="1"/>
  <c r="P6" i="35" s="1"/>
  <c r="P20" i="34"/>
  <c r="P25" i="34"/>
  <c r="Q73" i="30"/>
  <c r="Q132" i="30" s="1"/>
  <c r="Q85" i="30"/>
  <c r="R76" i="30" s="1"/>
  <c r="Q186" i="30"/>
  <c r="Q61" i="30"/>
  <c r="Q78" i="35"/>
  <c r="Q185" i="30"/>
  <c r="Q49" i="30"/>
  <c r="O35" i="34"/>
  <c r="Q182" i="30"/>
  <c r="Q13" i="30"/>
  <c r="Q201" i="30"/>
  <c r="Q25" i="30"/>
  <c r="Q37" i="30"/>
  <c r="Q212" i="30"/>
  <c r="P31" i="34" l="1"/>
  <c r="R64" i="30"/>
  <c r="R65" i="30" s="1"/>
  <c r="R220" i="30" s="1"/>
  <c r="Q133" i="30"/>
  <c r="P17" i="34"/>
  <c r="Q35" i="35"/>
  <c r="Q131" i="30"/>
  <c r="R52" i="30"/>
  <c r="Q128" i="30"/>
  <c r="R16" i="30"/>
  <c r="Q34" i="35"/>
  <c r="P16" i="34"/>
  <c r="R77" i="30"/>
  <c r="R221" i="30" s="1"/>
  <c r="R78" i="30"/>
  <c r="R166" i="30" s="1"/>
  <c r="Q129" i="30"/>
  <c r="R28" i="30"/>
  <c r="R40" i="30"/>
  <c r="Q130" i="30"/>
  <c r="R4" i="30"/>
  <c r="Q127" i="30"/>
  <c r="V110" i="34"/>
  <c r="Q190" i="30"/>
  <c r="R5" i="30" l="1"/>
  <c r="R215" i="30" s="1"/>
  <c r="R6" i="30"/>
  <c r="R160" i="30" s="1"/>
  <c r="R66" i="30"/>
  <c r="R165" i="30" s="1"/>
  <c r="R42" i="30"/>
  <c r="R163" i="30" s="1"/>
  <c r="R41" i="30"/>
  <c r="R218" i="30" s="1"/>
  <c r="R17" i="30"/>
  <c r="R216" i="30" s="1"/>
  <c r="R18" i="30"/>
  <c r="R161" i="30" s="1"/>
  <c r="P15" i="34"/>
  <c r="P19" i="34" s="1"/>
  <c r="R54" i="30"/>
  <c r="R164" i="30" s="1"/>
  <c r="R53" i="30"/>
  <c r="R219" i="30" s="1"/>
  <c r="W19" i="35"/>
  <c r="W106" i="34"/>
  <c r="W109" i="34" s="1"/>
  <c r="R29" i="30"/>
  <c r="R217" i="30" s="1"/>
  <c r="R30" i="30"/>
  <c r="R162" i="30" s="1"/>
  <c r="Q135" i="30"/>
  <c r="R8" i="30" s="1"/>
  <c r="R20" i="30" l="1"/>
  <c r="R44" i="30"/>
  <c r="R56" i="30"/>
  <c r="R80" i="30"/>
  <c r="R22" i="30"/>
  <c r="R205" i="30" s="1"/>
  <c r="R68" i="30"/>
  <c r="R32" i="30"/>
  <c r="R184" i="30" s="1"/>
  <c r="R186" i="30"/>
  <c r="R182" i="30"/>
  <c r="R223" i="30"/>
  <c r="Q11" i="34" s="1"/>
  <c r="R58" i="35" s="1"/>
  <c r="P8" i="34"/>
  <c r="Q5" i="35"/>
  <c r="P26" i="34"/>
  <c r="Q10" i="34"/>
  <c r="P22" i="34"/>
  <c r="P27" i="34" s="1"/>
  <c r="R57" i="30"/>
  <c r="R197" i="30" s="1"/>
  <c r="R9" i="30"/>
  <c r="R193" i="30" s="1"/>
  <c r="R33" i="30"/>
  <c r="R195" i="30" s="1"/>
  <c r="W110" i="34"/>
  <c r="R21" i="30"/>
  <c r="R194" i="30" s="1"/>
  <c r="R183" i="30"/>
  <c r="R34" i="30"/>
  <c r="R206" i="30" s="1"/>
  <c r="R81" i="30"/>
  <c r="R199" i="30" s="1"/>
  <c r="R70" i="30"/>
  <c r="R209" i="30" s="1"/>
  <c r="R69" i="30"/>
  <c r="R198" i="30" s="1"/>
  <c r="R82" i="30"/>
  <c r="R210" i="30" s="1"/>
  <c r="R10" i="30"/>
  <c r="R204" i="30" s="1"/>
  <c r="R185" i="30"/>
  <c r="R45" i="30"/>
  <c r="R196" i="30" s="1"/>
  <c r="R58" i="30"/>
  <c r="R208" i="30" s="1"/>
  <c r="R46" i="30"/>
  <c r="R207" i="30" s="1"/>
  <c r="R168" i="30"/>
  <c r="Q18" i="34" s="1"/>
  <c r="R29" i="35" s="1"/>
  <c r="Q25" i="34" l="1"/>
  <c r="R37" i="30"/>
  <c r="R129" i="30" s="1"/>
  <c r="R212" i="30"/>
  <c r="R35" i="35" s="1"/>
  <c r="X19" i="35"/>
  <c r="X106" i="34"/>
  <c r="X109" i="34" s="1"/>
  <c r="R201" i="30"/>
  <c r="P28" i="34"/>
  <c r="P32" i="34" s="1"/>
  <c r="Q71" i="35" s="1"/>
  <c r="R188" i="30"/>
  <c r="R85" i="30"/>
  <c r="Q20" i="34"/>
  <c r="R25" i="30"/>
  <c r="R78" i="35"/>
  <c r="R13" i="30"/>
  <c r="R187" i="30"/>
  <c r="R73" i="30"/>
  <c r="R49" i="30"/>
  <c r="R61" i="30"/>
  <c r="Q17" i="34" l="1"/>
  <c r="P34" i="34"/>
  <c r="Q6" i="35" s="1"/>
  <c r="S28" i="30"/>
  <c r="S30" i="30" s="1"/>
  <c r="S162" i="30" s="1"/>
  <c r="R190" i="30"/>
  <c r="Q15" i="34" s="1"/>
  <c r="R34" i="35"/>
  <c r="Q16" i="34"/>
  <c r="R130" i="30"/>
  <c r="S40" i="30"/>
  <c r="R133" i="30"/>
  <c r="S76" i="30"/>
  <c r="S52" i="30"/>
  <c r="R131" i="30"/>
  <c r="R132" i="30"/>
  <c r="S64" i="30"/>
  <c r="R127" i="30"/>
  <c r="S4" i="30"/>
  <c r="S5" i="30" s="1"/>
  <c r="S16" i="30"/>
  <c r="R128" i="30"/>
  <c r="S80" i="30" l="1"/>
  <c r="P35" i="34"/>
  <c r="Q31" i="34"/>
  <c r="S29" i="30"/>
  <c r="S217" i="30" s="1"/>
  <c r="S42" i="30"/>
  <c r="S163" i="30" s="1"/>
  <c r="S41" i="30"/>
  <c r="S218" i="30" s="1"/>
  <c r="R135" i="30"/>
  <c r="S54" i="30"/>
  <c r="S164" i="30" s="1"/>
  <c r="S53" i="30"/>
  <c r="S219" i="30" s="1"/>
  <c r="S17" i="30"/>
  <c r="S216" i="30" s="1"/>
  <c r="S18" i="30"/>
  <c r="S161" i="30" s="1"/>
  <c r="X110" i="34"/>
  <c r="S6" i="30"/>
  <c r="S160" i="30" s="1"/>
  <c r="S215" i="30"/>
  <c r="S78" i="30"/>
  <c r="S166" i="30" s="1"/>
  <c r="S77" i="30"/>
  <c r="S221" i="30" s="1"/>
  <c r="S66" i="30"/>
  <c r="S165" i="30" s="1"/>
  <c r="S65" i="30"/>
  <c r="S220" i="30" s="1"/>
  <c r="Q19" i="34"/>
  <c r="S32" i="30" l="1"/>
  <c r="S20" i="30"/>
  <c r="S56" i="30"/>
  <c r="S186" i="30" s="1"/>
  <c r="S44" i="30"/>
  <c r="S185" i="30" s="1"/>
  <c r="S8" i="30"/>
  <c r="S182" i="30" s="1"/>
  <c r="S68" i="30"/>
  <c r="S45" i="30"/>
  <c r="S196" i="30" s="1"/>
  <c r="S188" i="30"/>
  <c r="S46" i="30"/>
  <c r="S207" i="30" s="1"/>
  <c r="S183" i="30"/>
  <c r="S22" i="30"/>
  <c r="S205" i="30" s="1"/>
  <c r="S58" i="30"/>
  <c r="S208" i="30" s="1"/>
  <c r="S187" i="30"/>
  <c r="S70" i="30"/>
  <c r="S209" i="30" s="1"/>
  <c r="S69" i="30"/>
  <c r="S198" i="30" s="1"/>
  <c r="S82" i="30"/>
  <c r="S210" i="30" s="1"/>
  <c r="S10" i="30"/>
  <c r="S204" i="30" s="1"/>
  <c r="S223" i="30"/>
  <c r="R11" i="34" s="1"/>
  <c r="S58" i="35" s="1"/>
  <c r="S81" i="30"/>
  <c r="S199" i="30" s="1"/>
  <c r="S168" i="30"/>
  <c r="R18" i="34" s="1"/>
  <c r="S29" i="35" s="1"/>
  <c r="Q26" i="34"/>
  <c r="R5" i="35"/>
  <c r="Q22" i="34"/>
  <c r="Q27" i="34" s="1"/>
  <c r="R10" i="34"/>
  <c r="Q8" i="34"/>
  <c r="Y19" i="35"/>
  <c r="Y106" i="34"/>
  <c r="Y109" i="34" s="1"/>
  <c r="S34" i="30"/>
  <c r="S206" i="30" s="1"/>
  <c r="S33" i="30"/>
  <c r="S195" i="30" s="1"/>
  <c r="S21" i="30"/>
  <c r="S194" i="30" s="1"/>
  <c r="S57" i="30"/>
  <c r="S197" i="30" s="1"/>
  <c r="S9" i="30"/>
  <c r="S193" i="30" s="1"/>
  <c r="R25" i="34" l="1"/>
  <c r="R20" i="34"/>
  <c r="S49" i="30"/>
  <c r="T40" i="30" s="1"/>
  <c r="S73" i="30"/>
  <c r="S132" i="30" s="1"/>
  <c r="S212" i="30"/>
  <c r="S35" i="35" s="1"/>
  <c r="S85" i="30"/>
  <c r="S133" i="30" s="1"/>
  <c r="S25" i="30"/>
  <c r="S201" i="30"/>
  <c r="Y110" i="34"/>
  <c r="Q28" i="34"/>
  <c r="Q32" i="34" s="1"/>
  <c r="R71" i="35" s="1"/>
  <c r="S61" i="30"/>
  <c r="S184" i="30"/>
  <c r="S190" i="30" s="1"/>
  <c r="S37" i="30"/>
  <c r="S13" i="30"/>
  <c r="S78" i="35"/>
  <c r="Q34" i="34" l="1"/>
  <c r="Q35" i="34" s="1"/>
  <c r="S130" i="30"/>
  <c r="R17" i="34"/>
  <c r="T64" i="30"/>
  <c r="T66" i="30" s="1"/>
  <c r="T165" i="30" s="1"/>
  <c r="T76" i="30"/>
  <c r="T77" i="30" s="1"/>
  <c r="T221" i="30" s="1"/>
  <c r="R31" i="34"/>
  <c r="R6" i="35"/>
  <c r="T42" i="30"/>
  <c r="T163" i="30" s="1"/>
  <c r="T41" i="30"/>
  <c r="T218" i="30" s="1"/>
  <c r="S131" i="30"/>
  <c r="T52" i="30"/>
  <c r="S34" i="35"/>
  <c r="R16" i="34"/>
  <c r="Z106" i="34"/>
  <c r="Z109" i="34" s="1"/>
  <c r="Z19" i="35"/>
  <c r="J19" i="51" s="1"/>
  <c r="S129" i="30"/>
  <c r="T28" i="30"/>
  <c r="T4" i="30"/>
  <c r="T5" i="30" s="1"/>
  <c r="S127" i="30"/>
  <c r="R15" i="34"/>
  <c r="T16" i="30"/>
  <c r="S128" i="30"/>
  <c r="T78" i="30" l="1"/>
  <c r="T166" i="30" s="1"/>
  <c r="T65" i="30"/>
  <c r="T220" i="30" s="1"/>
  <c r="S135" i="30"/>
  <c r="T56" i="30" s="1"/>
  <c r="Z110" i="34"/>
  <c r="T18" i="30"/>
  <c r="T161" i="30" s="1"/>
  <c r="T17" i="30"/>
  <c r="T216" i="30" s="1"/>
  <c r="T29" i="30"/>
  <c r="T217" i="30" s="1"/>
  <c r="T30" i="30"/>
  <c r="T162" i="30" s="1"/>
  <c r="T215" i="30"/>
  <c r="T6" i="30"/>
  <c r="T160" i="30" s="1"/>
  <c r="T53" i="30"/>
  <c r="T219" i="30" s="1"/>
  <c r="T54" i="30"/>
  <c r="T164" i="30" s="1"/>
  <c r="R19" i="34"/>
  <c r="T32" i="30" l="1"/>
  <c r="T80" i="30"/>
  <c r="T68" i="30"/>
  <c r="T8" i="30"/>
  <c r="T182" i="30" s="1"/>
  <c r="T20" i="30"/>
  <c r="T44" i="30"/>
  <c r="T57" i="30"/>
  <c r="T197" i="30" s="1"/>
  <c r="T184" i="30"/>
  <c r="T58" i="30"/>
  <c r="T208" i="30" s="1"/>
  <c r="T33" i="30"/>
  <c r="T195" i="30" s="1"/>
  <c r="T34" i="30"/>
  <c r="T206" i="30" s="1"/>
  <c r="T186" i="30"/>
  <c r="T183" i="30"/>
  <c r="T21" i="30"/>
  <c r="T194" i="30" s="1"/>
  <c r="AA19" i="35"/>
  <c r="AA106" i="34"/>
  <c r="AA109" i="34" s="1"/>
  <c r="T168" i="30"/>
  <c r="S18" i="34" s="1"/>
  <c r="T29" i="35" s="1"/>
  <c r="R26" i="34"/>
  <c r="R8" i="34"/>
  <c r="S5" i="35"/>
  <c r="R22" i="34"/>
  <c r="R27" i="34" s="1"/>
  <c r="S10" i="34"/>
  <c r="T223" i="30"/>
  <c r="S11" i="34" s="1"/>
  <c r="T70" i="30"/>
  <c r="T209" i="30" s="1"/>
  <c r="T69" i="30"/>
  <c r="T198" i="30" s="1"/>
  <c r="T46" i="30"/>
  <c r="T207" i="30" s="1"/>
  <c r="T45" i="30"/>
  <c r="T196" i="30" s="1"/>
  <c r="T81" i="30"/>
  <c r="T199" i="30" s="1"/>
  <c r="T82" i="30"/>
  <c r="T210" i="30" s="1"/>
  <c r="T9" i="30"/>
  <c r="T193" i="30" s="1"/>
  <c r="J83" i="51"/>
  <c r="T22" i="30"/>
  <c r="T205" i="30" s="1"/>
  <c r="T10" i="30"/>
  <c r="T204" i="30" s="1"/>
  <c r="S25" i="34" l="1"/>
  <c r="T61" i="30"/>
  <c r="U52" i="30" s="1"/>
  <c r="T37" i="30"/>
  <c r="U28" i="30" s="1"/>
  <c r="T25" i="30"/>
  <c r="T128" i="30" s="1"/>
  <c r="AA110" i="34"/>
  <c r="T187" i="30"/>
  <c r="T73" i="30"/>
  <c r="T212" i="30"/>
  <c r="T185" i="30"/>
  <c r="T49" i="30"/>
  <c r="R28" i="34"/>
  <c r="R32" i="34" s="1"/>
  <c r="R34" i="34" s="1"/>
  <c r="T201" i="30"/>
  <c r="T188" i="30"/>
  <c r="T85" i="30"/>
  <c r="S71" i="35"/>
  <c r="T13" i="30"/>
  <c r="S20" i="34"/>
  <c r="T58" i="35"/>
  <c r="T131" i="30" l="1"/>
  <c r="T129" i="30"/>
  <c r="U16" i="30"/>
  <c r="U18" i="30" s="1"/>
  <c r="U161" i="30" s="1"/>
  <c r="T190" i="30"/>
  <c r="S15" i="34" s="1"/>
  <c r="T133" i="30"/>
  <c r="U76" i="30"/>
  <c r="U17" i="30"/>
  <c r="U216" i="30" s="1"/>
  <c r="U64" i="30"/>
  <c r="T132" i="30"/>
  <c r="T78" i="35"/>
  <c r="AB19" i="35"/>
  <c r="AB106" i="34"/>
  <c r="AB109" i="34" s="1"/>
  <c r="S16" i="34"/>
  <c r="T34" i="35"/>
  <c r="T35" i="35"/>
  <c r="S17" i="34"/>
  <c r="S6" i="35"/>
  <c r="R35" i="34"/>
  <c r="S31" i="34"/>
  <c r="U53" i="30"/>
  <c r="U219" i="30" s="1"/>
  <c r="U54" i="30"/>
  <c r="U164" i="30" s="1"/>
  <c r="U29" i="30"/>
  <c r="U217" i="30" s="1"/>
  <c r="U30" i="30"/>
  <c r="U162" i="30" s="1"/>
  <c r="U4" i="30"/>
  <c r="U5" i="30" s="1"/>
  <c r="T127" i="30"/>
  <c r="T130" i="30"/>
  <c r="U40" i="30"/>
  <c r="U32" i="30" l="1"/>
  <c r="U8" i="30"/>
  <c r="U68" i="30"/>
  <c r="U56" i="30"/>
  <c r="S19" i="34"/>
  <c r="T135" i="30"/>
  <c r="U44" i="30" s="1"/>
  <c r="AB110" i="34"/>
  <c r="U6" i="30"/>
  <c r="U160" i="30" s="1"/>
  <c r="U215" i="30"/>
  <c r="U42" i="30"/>
  <c r="U163" i="30" s="1"/>
  <c r="U41" i="30"/>
  <c r="U218" i="30" s="1"/>
  <c r="U77" i="30"/>
  <c r="U221" i="30" s="1"/>
  <c r="U78" i="30"/>
  <c r="U166" i="30" s="1"/>
  <c r="U66" i="30"/>
  <c r="U165" i="30" s="1"/>
  <c r="U65" i="30"/>
  <c r="U220" i="30" s="1"/>
  <c r="U182" i="30" l="1"/>
  <c r="U20" i="30"/>
  <c r="U80" i="30"/>
  <c r="U188" i="30" s="1"/>
  <c r="U45" i="30"/>
  <c r="U196" i="30" s="1"/>
  <c r="U82" i="30"/>
  <c r="U210" i="30" s="1"/>
  <c r="S26" i="34"/>
  <c r="U46" i="30"/>
  <c r="U207" i="30" s="1"/>
  <c r="T5" i="35"/>
  <c r="T10" i="34"/>
  <c r="S8" i="34"/>
  <c r="S22" i="34"/>
  <c r="S27" i="34" s="1"/>
  <c r="U81" i="30"/>
  <c r="U199" i="30" s="1"/>
  <c r="U69" i="30"/>
  <c r="U198" i="30" s="1"/>
  <c r="U168" i="30"/>
  <c r="T18" i="34" s="1"/>
  <c r="U29" i="35" s="1"/>
  <c r="U70" i="30"/>
  <c r="U209" i="30" s="1"/>
  <c r="U223" i="30"/>
  <c r="T11" i="34" s="1"/>
  <c r="U57" i="30"/>
  <c r="U197" i="30" s="1"/>
  <c r="U58" i="30"/>
  <c r="U208" i="30" s="1"/>
  <c r="U34" i="30"/>
  <c r="U206" i="30" s="1"/>
  <c r="U21" i="30"/>
  <c r="U194" i="30" s="1"/>
  <c r="U22" i="30"/>
  <c r="U205" i="30" s="1"/>
  <c r="U33" i="30"/>
  <c r="U195" i="30" s="1"/>
  <c r="U10" i="30"/>
  <c r="U204" i="30" s="1"/>
  <c r="U9" i="30"/>
  <c r="U193" i="30" s="1"/>
  <c r="AC19" i="35"/>
  <c r="AC106" i="34"/>
  <c r="AC109" i="34" s="1"/>
  <c r="U185" i="30"/>
  <c r="U187" i="30"/>
  <c r="S28" i="34" l="1"/>
  <c r="S32" i="34" s="1"/>
  <c r="T71" i="35" s="1"/>
  <c r="T25" i="34"/>
  <c r="U85" i="30"/>
  <c r="V76" i="30" s="1"/>
  <c r="U13" i="30"/>
  <c r="V4" i="30" s="1"/>
  <c r="V5" i="30" s="1"/>
  <c r="U73" i="30"/>
  <c r="U132" i="30" s="1"/>
  <c r="U184" i="30"/>
  <c r="U37" i="30"/>
  <c r="U201" i="30"/>
  <c r="U183" i="30"/>
  <c r="U25" i="30"/>
  <c r="U58" i="35"/>
  <c r="T20" i="34"/>
  <c r="U49" i="30"/>
  <c r="U212" i="30"/>
  <c r="U186" i="30"/>
  <c r="U61" i="30"/>
  <c r="S34" i="34" l="1"/>
  <c r="S35" i="34" s="1"/>
  <c r="U133" i="30"/>
  <c r="U127" i="30"/>
  <c r="V64" i="30"/>
  <c r="V66" i="30" s="1"/>
  <c r="V165" i="30" s="1"/>
  <c r="V52" i="30"/>
  <c r="U131" i="30"/>
  <c r="T17" i="34"/>
  <c r="U35" i="35"/>
  <c r="U130" i="30"/>
  <c r="V40" i="30"/>
  <c r="V28" i="30"/>
  <c r="U129" i="30"/>
  <c r="V6" i="30"/>
  <c r="V160" i="30" s="1"/>
  <c r="V215" i="30"/>
  <c r="U190" i="30"/>
  <c r="V78" i="30"/>
  <c r="V166" i="30" s="1"/>
  <c r="V77" i="30"/>
  <c r="V221" i="30" s="1"/>
  <c r="AC110" i="34"/>
  <c r="V16" i="30"/>
  <c r="U128" i="30"/>
  <c r="T16" i="34"/>
  <c r="U34" i="35"/>
  <c r="U78" i="35"/>
  <c r="V80" i="30" l="1"/>
  <c r="V44" i="30"/>
  <c r="V56" i="30"/>
  <c r="V32" i="30"/>
  <c r="T6" i="35"/>
  <c r="T31" i="34"/>
  <c r="V65" i="30"/>
  <c r="V220" i="30" s="1"/>
  <c r="U135" i="30"/>
  <c r="V30" i="30"/>
  <c r="V162" i="30" s="1"/>
  <c r="V29" i="30"/>
  <c r="V217" i="30" s="1"/>
  <c r="V42" i="30"/>
  <c r="V163" i="30" s="1"/>
  <c r="V41" i="30"/>
  <c r="V218" i="30" s="1"/>
  <c r="T15" i="34"/>
  <c r="T19" i="34" s="1"/>
  <c r="V18" i="30"/>
  <c r="V161" i="30" s="1"/>
  <c r="V17" i="30"/>
  <c r="V216" i="30" s="1"/>
  <c r="AD19" i="35"/>
  <c r="AD106" i="34"/>
  <c r="AD109" i="34" s="1"/>
  <c r="V53" i="30"/>
  <c r="V219" i="30" s="1"/>
  <c r="V54" i="30"/>
  <c r="V164" i="30" s="1"/>
  <c r="V81" i="30" l="1"/>
  <c r="V199" i="30" s="1"/>
  <c r="V68" i="30"/>
  <c r="V8" i="30"/>
  <c r="V20" i="30"/>
  <c r="V183" i="30" s="1"/>
  <c r="V70" i="30"/>
  <c r="V209" i="30" s="1"/>
  <c r="V184" i="30"/>
  <c r="V57" i="30"/>
  <c r="V197" i="30" s="1"/>
  <c r="V21" i="30"/>
  <c r="V194" i="30" s="1"/>
  <c r="V10" i="30"/>
  <c r="V204" i="30" s="1"/>
  <c r="V58" i="30"/>
  <c r="V208" i="30" s="1"/>
  <c r="V34" i="30"/>
  <c r="V206" i="30" s="1"/>
  <c r="V187" i="30"/>
  <c r="V22" i="30"/>
  <c r="V205" i="30" s="1"/>
  <c r="V186" i="30"/>
  <c r="V9" i="30"/>
  <c r="V193" i="30" s="1"/>
  <c r="V188" i="30"/>
  <c r="V185" i="30"/>
  <c r="V45" i="30"/>
  <c r="V196" i="30" s="1"/>
  <c r="V33" i="30"/>
  <c r="V195" i="30" s="1"/>
  <c r="V46" i="30"/>
  <c r="V207" i="30" s="1"/>
  <c r="V82" i="30"/>
  <c r="V210" i="30" s="1"/>
  <c r="V69" i="30"/>
  <c r="V198" i="30" s="1"/>
  <c r="V182" i="30"/>
  <c r="V223" i="30"/>
  <c r="U11" i="34" s="1"/>
  <c r="V58" i="35" s="1"/>
  <c r="V168" i="30"/>
  <c r="U18" i="34" s="1"/>
  <c r="V29" i="35" s="1"/>
  <c r="U10" i="34"/>
  <c r="T8" i="34"/>
  <c r="U5" i="35"/>
  <c r="T26" i="34"/>
  <c r="T22" i="34"/>
  <c r="T27" i="34" s="1"/>
  <c r="U25" i="34" l="1"/>
  <c r="V25" i="30"/>
  <c r="V128" i="30" s="1"/>
  <c r="V61" i="30"/>
  <c r="W52" i="30" s="1"/>
  <c r="V190" i="30"/>
  <c r="V73" i="30"/>
  <c r="V132" i="30" s="1"/>
  <c r="V49" i="30"/>
  <c r="V130" i="30" s="1"/>
  <c r="V85" i="30"/>
  <c r="V133" i="30" s="1"/>
  <c r="V37" i="30"/>
  <c r="V129" i="30" s="1"/>
  <c r="V212" i="30"/>
  <c r="V35" i="35" s="1"/>
  <c r="V201" i="30"/>
  <c r="U16" i="34" s="1"/>
  <c r="V13" i="30"/>
  <c r="V127" i="30" s="1"/>
  <c r="T28" i="34"/>
  <c r="T32" i="34" s="1"/>
  <c r="U71" i="35" s="1"/>
  <c r="W16" i="30"/>
  <c r="V78" i="35"/>
  <c r="AD110" i="34"/>
  <c r="U20" i="34"/>
  <c r="T34" i="34" l="1"/>
  <c r="U31" i="34" s="1"/>
  <c r="W40" i="30"/>
  <c r="W41" i="30" s="1"/>
  <c r="W218" i="30" s="1"/>
  <c r="V131" i="30"/>
  <c r="W64" i="30"/>
  <c r="W65" i="30" s="1"/>
  <c r="W220" i="30" s="1"/>
  <c r="U15" i="34"/>
  <c r="U17" i="34"/>
  <c r="W76" i="30"/>
  <c r="W77" i="30" s="1"/>
  <c r="W221" i="30" s="1"/>
  <c r="V34" i="35"/>
  <c r="W28" i="30"/>
  <c r="W29" i="30" s="1"/>
  <c r="W217" i="30" s="1"/>
  <c r="W4" i="30"/>
  <c r="W5" i="30" s="1"/>
  <c r="W215" i="30" s="1"/>
  <c r="W17" i="30"/>
  <c r="W216" i="30" s="1"/>
  <c r="W18" i="30"/>
  <c r="W161" i="30" s="1"/>
  <c r="AE19" i="35"/>
  <c r="AE106" i="34"/>
  <c r="AE109" i="34" s="1"/>
  <c r="W54" i="30"/>
  <c r="W164" i="30" s="1"/>
  <c r="W53" i="30"/>
  <c r="W219" i="30" s="1"/>
  <c r="V135" i="30" l="1"/>
  <c r="W56" i="30"/>
  <c r="T35" i="34"/>
  <c r="U6" i="35"/>
  <c r="W42" i="30"/>
  <c r="W163" i="30" s="1"/>
  <c r="W66" i="30"/>
  <c r="W165" i="30" s="1"/>
  <c r="U19" i="34"/>
  <c r="W78" i="30"/>
  <c r="W166" i="30" s="1"/>
  <c r="W30" i="30"/>
  <c r="W162" i="30" s="1"/>
  <c r="W6" i="30"/>
  <c r="W160" i="30" s="1"/>
  <c r="W82" i="30"/>
  <c r="W210" i="30" s="1"/>
  <c r="W81" i="30"/>
  <c r="W199" i="30" s="1"/>
  <c r="W186" i="30"/>
  <c r="W9" i="30"/>
  <c r="W193" i="30" s="1"/>
  <c r="W57" i="30"/>
  <c r="W197" i="30" s="1"/>
  <c r="W46" i="30"/>
  <c r="W207" i="30" s="1"/>
  <c r="W58" i="30"/>
  <c r="W208" i="30" s="1"/>
  <c r="W45" i="30"/>
  <c r="W196" i="30" s="1"/>
  <c r="W33" i="30"/>
  <c r="W195" i="30" s="1"/>
  <c r="W34" i="30"/>
  <c r="W206" i="30" s="1"/>
  <c r="W10" i="30"/>
  <c r="W204" i="30" s="1"/>
  <c r="W223" i="30"/>
  <c r="V11" i="34" s="1"/>
  <c r="W69" i="30"/>
  <c r="W198" i="30" s="1"/>
  <c r="W22" i="30"/>
  <c r="W205" i="30" s="1"/>
  <c r="W70" i="30"/>
  <c r="W209" i="30" s="1"/>
  <c r="W21" i="30" l="1"/>
  <c r="W194" i="30" s="1"/>
  <c r="W44" i="30"/>
  <c r="W185" i="30" s="1"/>
  <c r="W32" i="30"/>
  <c r="W184" i="30" s="1"/>
  <c r="W68" i="30"/>
  <c r="W187" i="30" s="1"/>
  <c r="W8" i="30"/>
  <c r="W182" i="30" s="1"/>
  <c r="W190" i="30" s="1"/>
  <c r="V15" i="34" s="1"/>
  <c r="W20" i="30"/>
  <c r="W183" i="30" s="1"/>
  <c r="W80" i="30"/>
  <c r="W188" i="30" s="1"/>
  <c r="U8" i="34"/>
  <c r="V10" i="34"/>
  <c r="U22" i="34"/>
  <c r="U27" i="34" s="1"/>
  <c r="U26" i="34"/>
  <c r="W168" i="30"/>
  <c r="V18" i="34" s="1"/>
  <c r="W29" i="35" s="1"/>
  <c r="V5" i="35"/>
  <c r="W37" i="30"/>
  <c r="X28" i="30" s="1"/>
  <c r="W61" i="30"/>
  <c r="X52" i="30" s="1"/>
  <c r="W49" i="30"/>
  <c r="X40" i="30" s="1"/>
  <c r="W201" i="30"/>
  <c r="V16" i="34" s="1"/>
  <c r="V20" i="34"/>
  <c r="W58" i="35"/>
  <c r="W25" i="30"/>
  <c r="W212" i="30"/>
  <c r="AE110" i="34"/>
  <c r="W85" i="30" l="1"/>
  <c r="W133" i="30" s="1"/>
  <c r="W13" i="30"/>
  <c r="W127" i="30" s="1"/>
  <c r="W73" i="30"/>
  <c r="W132" i="30" s="1"/>
  <c r="U28" i="34"/>
  <c r="U32" i="34" s="1"/>
  <c r="U34" i="34" s="1"/>
  <c r="V31" i="34" s="1"/>
  <c r="V25" i="34"/>
  <c r="X76" i="30"/>
  <c r="X77" i="30" s="1"/>
  <c r="X221" i="30" s="1"/>
  <c r="W131" i="30"/>
  <c r="W129" i="30"/>
  <c r="W34" i="35"/>
  <c r="W130" i="30"/>
  <c r="X4" i="30"/>
  <c r="W78" i="35"/>
  <c r="AF19" i="35"/>
  <c r="AF106" i="34"/>
  <c r="AF109" i="34" s="1"/>
  <c r="X29" i="30"/>
  <c r="X217" i="30" s="1"/>
  <c r="X30" i="30"/>
  <c r="X162" i="30" s="1"/>
  <c r="X64" i="30"/>
  <c r="X16" i="30"/>
  <c r="W128" i="30"/>
  <c r="X41" i="30"/>
  <c r="X218" i="30" s="1"/>
  <c r="X42" i="30"/>
  <c r="X163" i="30" s="1"/>
  <c r="X53" i="30"/>
  <c r="X219" i="30" s="1"/>
  <c r="X54" i="30"/>
  <c r="X164" i="30" s="1"/>
  <c r="W35" i="35"/>
  <c r="V17" i="34"/>
  <c r="V19" i="34" s="1"/>
  <c r="X80" i="30" l="1"/>
  <c r="V71" i="35"/>
  <c r="V6" i="35"/>
  <c r="U35" i="34"/>
  <c r="X78" i="30"/>
  <c r="X166" i="30" s="1"/>
  <c r="X5" i="30"/>
  <c r="X215" i="30" s="1"/>
  <c r="X6" i="30"/>
  <c r="X160" i="30" s="1"/>
  <c r="W135" i="30"/>
  <c r="X70" i="30" s="1"/>
  <c r="X209" i="30" s="1"/>
  <c r="V22" i="34"/>
  <c r="V27" i="34" s="1"/>
  <c r="W5" i="35"/>
  <c r="W10" i="34"/>
  <c r="V26" i="34"/>
  <c r="X65" i="30"/>
  <c r="X220" i="30" s="1"/>
  <c r="X66" i="30"/>
  <c r="X165" i="30" s="1"/>
  <c r="AF110" i="34"/>
  <c r="X18" i="30"/>
  <c r="X161" i="30" s="1"/>
  <c r="X17" i="30"/>
  <c r="X216" i="30" s="1"/>
  <c r="X32" i="30" l="1"/>
  <c r="X44" i="30"/>
  <c r="X20" i="30"/>
  <c r="X8" i="30"/>
  <c r="X56" i="30"/>
  <c r="X186" i="30" s="1"/>
  <c r="X68" i="30"/>
  <c r="X187" i="30" s="1"/>
  <c r="X82" i="30"/>
  <c r="X210" i="30" s="1"/>
  <c r="X81" i="30"/>
  <c r="X199" i="30" s="1"/>
  <c r="X184" i="30"/>
  <c r="X46" i="30"/>
  <c r="X207" i="30" s="1"/>
  <c r="X185" i="30"/>
  <c r="X69" i="30"/>
  <c r="X198" i="30" s="1"/>
  <c r="X10" i="30"/>
  <c r="X204" i="30" s="1"/>
  <c r="X45" i="30"/>
  <c r="X196" i="30" s="1"/>
  <c r="X9" i="30"/>
  <c r="X193" i="30" s="1"/>
  <c r="X183" i="30"/>
  <c r="X58" i="30"/>
  <c r="X208" i="30" s="1"/>
  <c r="V8" i="34"/>
  <c r="X57" i="30"/>
  <c r="X197" i="30" s="1"/>
  <c r="X223" i="30"/>
  <c r="W11" i="34" s="1"/>
  <c r="X58" i="35" s="1"/>
  <c r="X33" i="30"/>
  <c r="X195" i="30" s="1"/>
  <c r="X182" i="30"/>
  <c r="X34" i="30"/>
  <c r="X206" i="30" s="1"/>
  <c r="X21" i="30"/>
  <c r="X194" i="30" s="1"/>
  <c r="X188" i="30"/>
  <c r="X22" i="30"/>
  <c r="X205" i="30" s="1"/>
  <c r="X168" i="30"/>
  <c r="W18" i="34" s="1"/>
  <c r="X29" i="35" s="1"/>
  <c r="V28" i="34"/>
  <c r="V32" i="34" s="1"/>
  <c r="W71" i="35" s="1"/>
  <c r="AG19" i="35"/>
  <c r="AG106" i="34"/>
  <c r="AG109" i="34" s="1"/>
  <c r="V34" i="34" l="1"/>
  <c r="W25" i="34"/>
  <c r="W20" i="34"/>
  <c r="X61" i="30"/>
  <c r="Y52" i="30" s="1"/>
  <c r="Y53" i="30" s="1"/>
  <c r="Y219" i="30" s="1"/>
  <c r="X49" i="30"/>
  <c r="Y40" i="30" s="1"/>
  <c r="X190" i="30"/>
  <c r="W15" i="34" s="1"/>
  <c r="X201" i="30"/>
  <c r="W16" i="34" s="1"/>
  <c r="X212" i="30"/>
  <c r="W17" i="34" s="1"/>
  <c r="X37" i="30"/>
  <c r="X129" i="30" s="1"/>
  <c r="X85" i="30"/>
  <c r="Y76" i="30" s="1"/>
  <c r="X73" i="30"/>
  <c r="X132" i="30" s="1"/>
  <c r="X13" i="30"/>
  <c r="Y4" i="30" s="1"/>
  <c r="Y5" i="30" s="1"/>
  <c r="Y215" i="30" s="1"/>
  <c r="X25" i="30"/>
  <c r="Y16" i="30" s="1"/>
  <c r="X78" i="35"/>
  <c r="V35" i="34"/>
  <c r="W6" i="35"/>
  <c r="W31" i="34"/>
  <c r="X130" i="30" l="1"/>
  <c r="Y54" i="30"/>
  <c r="Y164" i="30" s="1"/>
  <c r="X131" i="30"/>
  <c r="X34" i="35"/>
  <c r="Y28" i="30"/>
  <c r="Y29" i="30" s="1"/>
  <c r="Y217" i="30" s="1"/>
  <c r="X35" i="35"/>
  <c r="X133" i="30"/>
  <c r="X128" i="30"/>
  <c r="Y64" i="30"/>
  <c r="Y66" i="30" s="1"/>
  <c r="Y165" i="30" s="1"/>
  <c r="Y6" i="30"/>
  <c r="Y160" i="30" s="1"/>
  <c r="X127" i="30"/>
  <c r="Y42" i="30"/>
  <c r="Y163" i="30" s="1"/>
  <c r="Y41" i="30"/>
  <c r="Y218" i="30" s="1"/>
  <c r="W19" i="34"/>
  <c r="Y77" i="30"/>
  <c r="Y221" i="30" s="1"/>
  <c r="Y78" i="30"/>
  <c r="Y166" i="30" s="1"/>
  <c r="Y17" i="30"/>
  <c r="Y216" i="30" s="1"/>
  <c r="Y18" i="30"/>
  <c r="Y161" i="30" s="1"/>
  <c r="AG110" i="34"/>
  <c r="Y30" i="30" l="1"/>
  <c r="Y162" i="30" s="1"/>
  <c r="Y168" i="30" s="1"/>
  <c r="X18" i="34" s="1"/>
  <c r="Y29" i="35" s="1"/>
  <c r="Y65" i="30"/>
  <c r="Y220" i="30" s="1"/>
  <c r="Y223" i="30" s="1"/>
  <c r="X11" i="34" s="1"/>
  <c r="Y58" i="35" s="1"/>
  <c r="X135" i="30"/>
  <c r="W26" i="34"/>
  <c r="X10" i="34"/>
  <c r="W22" i="34"/>
  <c r="W27" i="34" s="1"/>
  <c r="X5" i="35"/>
  <c r="AH19" i="35"/>
  <c r="AH106" i="34"/>
  <c r="AH109" i="34" s="1"/>
  <c r="Y81" i="30" l="1"/>
  <c r="Y199" i="30" s="1"/>
  <c r="Y68" i="30"/>
  <c r="Y32" i="30"/>
  <c r="Y20" i="30"/>
  <c r="Y183" i="30" s="1"/>
  <c r="Y44" i="30"/>
  <c r="Y185" i="30" s="1"/>
  <c r="Y8" i="30"/>
  <c r="Y182" i="30" s="1"/>
  <c r="Y80" i="30"/>
  <c r="Y188" i="30" s="1"/>
  <c r="Y56" i="30"/>
  <c r="Y186" i="30" s="1"/>
  <c r="Y69" i="30"/>
  <c r="Y198" i="30" s="1"/>
  <c r="Y46" i="30"/>
  <c r="Y207" i="30" s="1"/>
  <c r="X25" i="34"/>
  <c r="Y187" i="30"/>
  <c r="Y82" i="30"/>
  <c r="Y210" i="30" s="1"/>
  <c r="Y58" i="30"/>
  <c r="Y208" i="30" s="1"/>
  <c r="Y21" i="30"/>
  <c r="Y194" i="30" s="1"/>
  <c r="W8" i="34"/>
  <c r="Y33" i="30"/>
  <c r="Y195" i="30" s="1"/>
  <c r="Y34" i="30"/>
  <c r="Y206" i="30" s="1"/>
  <c r="Y70" i="30"/>
  <c r="Y209" i="30" s="1"/>
  <c r="Y184" i="30"/>
  <c r="Y22" i="30"/>
  <c r="Y205" i="30" s="1"/>
  <c r="Y45" i="30"/>
  <c r="Y196" i="30" s="1"/>
  <c r="Y57" i="30"/>
  <c r="Y197" i="30" s="1"/>
  <c r="Y10" i="30"/>
  <c r="Y204" i="30" s="1"/>
  <c r="Y9" i="30"/>
  <c r="Y193" i="30" s="1"/>
  <c r="X71" i="35"/>
  <c r="W34" i="34"/>
  <c r="AH110" i="34"/>
  <c r="X20" i="34"/>
  <c r="W28" i="34"/>
  <c r="W32" i="34" s="1"/>
  <c r="Y78" i="35"/>
  <c r="Y61" i="30" l="1"/>
  <c r="Z52" i="30" s="1"/>
  <c r="Y201" i="30"/>
  <c r="X16" i="34" s="1"/>
  <c r="Y73" i="30"/>
  <c r="Y132" i="30" s="1"/>
  <c r="Y212" i="30"/>
  <c r="X17" i="34" s="1"/>
  <c r="Y85" i="30"/>
  <c r="Y133" i="30" s="1"/>
  <c r="Y37" i="30"/>
  <c r="Z28" i="30" s="1"/>
  <c r="Y25" i="30"/>
  <c r="Y128" i="30" s="1"/>
  <c r="Y49" i="30"/>
  <c r="Z40" i="30" s="1"/>
  <c r="Y13" i="30"/>
  <c r="Y127" i="30" s="1"/>
  <c r="Y190" i="30"/>
  <c r="X31" i="34"/>
  <c r="X6" i="35"/>
  <c r="W35" i="34"/>
  <c r="AI19" i="35"/>
  <c r="AI106" i="34"/>
  <c r="AI109" i="34" s="1"/>
  <c r="Y131" i="30" l="1"/>
  <c r="Y34" i="35"/>
  <c r="Z64" i="30"/>
  <c r="Z66" i="30" s="1"/>
  <c r="Z165" i="30" s="1"/>
  <c r="Y35" i="35"/>
  <c r="Y129" i="30"/>
  <c r="Z76" i="30"/>
  <c r="Z78" i="30" s="1"/>
  <c r="Z166" i="30" s="1"/>
  <c r="Z16" i="30"/>
  <c r="Z18" i="30" s="1"/>
  <c r="Z161" i="30" s="1"/>
  <c r="Y130" i="30"/>
  <c r="Z4" i="30"/>
  <c r="Z5" i="30" s="1"/>
  <c r="Z215" i="30" s="1"/>
  <c r="X15" i="34"/>
  <c r="X19" i="34" s="1"/>
  <c r="Z30" i="30"/>
  <c r="Z162" i="30" s="1"/>
  <c r="Z29" i="30"/>
  <c r="Z217" i="30" s="1"/>
  <c r="Z53" i="30"/>
  <c r="Z219" i="30" s="1"/>
  <c r="Z54" i="30"/>
  <c r="Z164" i="30" s="1"/>
  <c r="Z41" i="30"/>
  <c r="Z218" i="30" s="1"/>
  <c r="Z42" i="30"/>
  <c r="Z163" i="30" s="1"/>
  <c r="AI110" i="34"/>
  <c r="Z65" i="30" l="1"/>
  <c r="Z220" i="30" s="1"/>
  <c r="Y135" i="30"/>
  <c r="Z32" i="30" s="1"/>
  <c r="Z77" i="30"/>
  <c r="Z221" i="30" s="1"/>
  <c r="Z17" i="30"/>
  <c r="Z216" i="30" s="1"/>
  <c r="Z6" i="30"/>
  <c r="Z160" i="30" s="1"/>
  <c r="Z168" i="30" s="1"/>
  <c r="Y18" i="34" s="1"/>
  <c r="Z29" i="35" s="1"/>
  <c r="J29" i="51" s="1"/>
  <c r="AJ19" i="35"/>
  <c r="AJ106" i="34"/>
  <c r="AJ109" i="34" s="1"/>
  <c r="X22" i="34"/>
  <c r="X27" i="34" s="1"/>
  <c r="X26" i="34"/>
  <c r="Y10" i="34"/>
  <c r="Y5" i="35"/>
  <c r="Z20" i="30" l="1"/>
  <c r="Z68" i="30"/>
  <c r="Z80" i="30"/>
  <c r="Z188" i="30" s="1"/>
  <c r="Z8" i="30"/>
  <c r="Z182" i="30" s="1"/>
  <c r="Z44" i="30"/>
  <c r="Z56" i="30"/>
  <c r="Z21" i="30"/>
  <c r="Z194" i="30" s="1"/>
  <c r="X8" i="34"/>
  <c r="Z45" i="30"/>
  <c r="Z196" i="30" s="1"/>
  <c r="Z10" i="30"/>
  <c r="Z204" i="30" s="1"/>
  <c r="Z82" i="30"/>
  <c r="Z210" i="30" s="1"/>
  <c r="Z186" i="30"/>
  <c r="Z70" i="30"/>
  <c r="Z209" i="30" s="1"/>
  <c r="Z9" i="30"/>
  <c r="Z193" i="30" s="1"/>
  <c r="Z81" i="30"/>
  <c r="Z199" i="30" s="1"/>
  <c r="Z183" i="30"/>
  <c r="Z187" i="30"/>
  <c r="Z69" i="30"/>
  <c r="Z198" i="30" s="1"/>
  <c r="Z185" i="30"/>
  <c r="Z184" i="30"/>
  <c r="Z34" i="30"/>
  <c r="Z206" i="30" s="1"/>
  <c r="Z22" i="30"/>
  <c r="Z205" i="30" s="1"/>
  <c r="Z46" i="30"/>
  <c r="Z207" i="30" s="1"/>
  <c r="Z33" i="30"/>
  <c r="Z195" i="30" s="1"/>
  <c r="Z58" i="30"/>
  <c r="Z208" i="30" s="1"/>
  <c r="Z57" i="30"/>
  <c r="Z197" i="30" s="1"/>
  <c r="Z223" i="30"/>
  <c r="Y11" i="34" s="1"/>
  <c r="Y20" i="34" s="1"/>
  <c r="Y25" i="34"/>
  <c r="X28" i="34"/>
  <c r="X32" i="34" s="1"/>
  <c r="Y71" i="35" s="1"/>
  <c r="X34" i="34" l="1"/>
  <c r="Z212" i="30"/>
  <c r="Z35" i="35" s="1"/>
  <c r="J35" i="51" s="1"/>
  <c r="Z85" i="30"/>
  <c r="AA76" i="30" s="1"/>
  <c r="Z201" i="30"/>
  <c r="Z34" i="35" s="1"/>
  <c r="J34" i="51" s="1"/>
  <c r="Z73" i="30"/>
  <c r="AA64" i="30" s="1"/>
  <c r="Z25" i="30"/>
  <c r="Z128" i="30" s="1"/>
  <c r="Z13" i="30"/>
  <c r="Z127" i="30" s="1"/>
  <c r="Z190" i="30"/>
  <c r="Y15" i="34" s="1"/>
  <c r="Z37" i="30"/>
  <c r="AA28" i="30" s="1"/>
  <c r="Z49" i="30"/>
  <c r="Z130" i="30" s="1"/>
  <c r="Z61" i="30"/>
  <c r="AA52" i="30" s="1"/>
  <c r="AA54" i="30" s="1"/>
  <c r="AA164" i="30" s="1"/>
  <c r="Z58" i="35"/>
  <c r="J57" i="51" s="1"/>
  <c r="Y6" i="35"/>
  <c r="X35" i="34"/>
  <c r="Y31" i="34"/>
  <c r="Z133" i="30"/>
  <c r="AJ110" i="34"/>
  <c r="Y17" i="34" l="1"/>
  <c r="Z132" i="30"/>
  <c r="Y16" i="34"/>
  <c r="AA16" i="30"/>
  <c r="AA17" i="30" s="1"/>
  <c r="AA216" i="30" s="1"/>
  <c r="J42" i="51"/>
  <c r="Z129" i="30"/>
  <c r="AA4" i="30"/>
  <c r="AA5" i="30" s="1"/>
  <c r="AA215" i="30" s="1"/>
  <c r="Z78" i="35"/>
  <c r="AA40" i="30"/>
  <c r="AA42" i="30" s="1"/>
  <c r="AA163" i="30" s="1"/>
  <c r="AA53" i="30"/>
  <c r="AA219" i="30" s="1"/>
  <c r="Z131" i="30"/>
  <c r="AK19" i="35"/>
  <c r="AK106" i="34"/>
  <c r="AK109" i="34" s="1"/>
  <c r="AA29" i="30"/>
  <c r="AA217" i="30" s="1"/>
  <c r="AA30" i="30"/>
  <c r="AA162" i="30" s="1"/>
  <c r="AA66" i="30"/>
  <c r="AA165" i="30" s="1"/>
  <c r="AA65" i="30"/>
  <c r="AA220" i="30" s="1"/>
  <c r="AA78" i="30"/>
  <c r="AA166" i="30" s="1"/>
  <c r="AA77" i="30"/>
  <c r="AA221" i="30" s="1"/>
  <c r="Y19" i="34" l="1"/>
  <c r="Y26" i="34" s="1"/>
  <c r="Z135" i="30"/>
  <c r="AA18" i="30"/>
  <c r="AA161" i="30" s="1"/>
  <c r="AA41" i="30"/>
  <c r="AA218" i="30" s="1"/>
  <c r="AA223" i="30" s="1"/>
  <c r="Z11" i="34" s="1"/>
  <c r="AA58" i="35" s="1"/>
  <c r="AA6" i="30"/>
  <c r="AA160" i="30" s="1"/>
  <c r="AK110" i="34"/>
  <c r="AA10" i="30" l="1"/>
  <c r="AA204" i="30" s="1"/>
  <c r="AA20" i="30"/>
  <c r="AA80" i="30"/>
  <c r="AA8" i="30"/>
  <c r="AA44" i="30"/>
  <c r="AA185" i="30" s="1"/>
  <c r="AA32" i="30"/>
  <c r="AA56" i="30"/>
  <c r="AA186" i="30" s="1"/>
  <c r="AA68" i="30"/>
  <c r="AA187" i="30" s="1"/>
  <c r="Y22" i="34"/>
  <c r="Y27" i="34" s="1"/>
  <c r="Y28" i="34" s="1"/>
  <c r="Y32" i="34" s="1"/>
  <c r="Z71" i="35" s="1"/>
  <c r="J70" i="51" s="1"/>
  <c r="Z5" i="35"/>
  <c r="J5" i="51" s="1"/>
  <c r="J89" i="51" s="1"/>
  <c r="Z10" i="34"/>
  <c r="AA70" i="30"/>
  <c r="AA209" i="30" s="1"/>
  <c r="AA69" i="30"/>
  <c r="AA198" i="30" s="1"/>
  <c r="AA82" i="30"/>
  <c r="AA210" i="30" s="1"/>
  <c r="AA33" i="30"/>
  <c r="AA195" i="30" s="1"/>
  <c r="AA45" i="30"/>
  <c r="AA196" i="30" s="1"/>
  <c r="AA21" i="30"/>
  <c r="AA194" i="30" s="1"/>
  <c r="Y8" i="34"/>
  <c r="AA57" i="30"/>
  <c r="AA197" i="30" s="1"/>
  <c r="AA81" i="30"/>
  <c r="AA199" i="30" s="1"/>
  <c r="AA188" i="30"/>
  <c r="AA9" i="30"/>
  <c r="AA193" i="30" s="1"/>
  <c r="AA184" i="30"/>
  <c r="AA22" i="30"/>
  <c r="AA205" i="30" s="1"/>
  <c r="AA58" i="30"/>
  <c r="AA208" i="30" s="1"/>
  <c r="AA34" i="30"/>
  <c r="AA206" i="30" s="1"/>
  <c r="AA182" i="30"/>
  <c r="AA46" i="30"/>
  <c r="AA207" i="30" s="1"/>
  <c r="AA183" i="30"/>
  <c r="AA168" i="30"/>
  <c r="Z18" i="34" s="1"/>
  <c r="AA29" i="35" s="1"/>
  <c r="J85" i="51"/>
  <c r="Z20" i="34"/>
  <c r="AL106" i="34"/>
  <c r="AL109" i="34" s="1"/>
  <c r="AL19" i="35"/>
  <c r="K19" i="51" s="1"/>
  <c r="AA78" i="35" l="1"/>
  <c r="J26" i="51"/>
  <c r="AA201" i="30"/>
  <c r="Z16" i="34" s="1"/>
  <c r="AA13" i="30"/>
  <c r="AA127" i="30" s="1"/>
  <c r="AA85" i="30"/>
  <c r="AA133" i="30" s="1"/>
  <c r="AA190" i="30"/>
  <c r="Z15" i="34" s="1"/>
  <c r="AA49" i="30"/>
  <c r="AB40" i="30" s="1"/>
  <c r="AB41" i="30" s="1"/>
  <c r="AB218" i="30" s="1"/>
  <c r="AA212" i="30"/>
  <c r="Z17" i="34" s="1"/>
  <c r="AA73" i="30"/>
  <c r="AB64" i="30" s="1"/>
  <c r="AB65" i="30" s="1"/>
  <c r="AB220" i="30" s="1"/>
  <c r="AA37" i="30"/>
  <c r="AA129" i="30" s="1"/>
  <c r="AA61" i="30"/>
  <c r="AA131" i="30" s="1"/>
  <c r="Z25" i="34"/>
  <c r="Y34" i="34"/>
  <c r="Y35" i="34" s="1"/>
  <c r="AA25" i="30"/>
  <c r="AB16" i="30" s="1"/>
  <c r="AB18" i="30" s="1"/>
  <c r="AB161" i="30" s="1"/>
  <c r="AA34" i="35"/>
  <c r="AL110" i="34"/>
  <c r="AB76" i="30" l="1"/>
  <c r="AB78" i="30" s="1"/>
  <c r="AB166" i="30" s="1"/>
  <c r="AB4" i="30"/>
  <c r="AB5" i="30" s="1"/>
  <c r="AB215" i="30" s="1"/>
  <c r="AA130" i="30"/>
  <c r="AB42" i="30"/>
  <c r="AB163" i="30" s="1"/>
  <c r="AB28" i="30"/>
  <c r="AB30" i="30" s="1"/>
  <c r="AB162" i="30" s="1"/>
  <c r="Z19" i="34"/>
  <c r="AA10" i="34" s="1"/>
  <c r="AB52" i="30"/>
  <c r="AB54" i="30" s="1"/>
  <c r="AB164" i="30" s="1"/>
  <c r="AA132" i="30"/>
  <c r="AB66" i="30"/>
  <c r="AB165" i="30" s="1"/>
  <c r="AA35" i="35"/>
  <c r="AA128" i="30"/>
  <c r="Z31" i="34"/>
  <c r="AB17" i="30"/>
  <c r="AB216" i="30" s="1"/>
  <c r="Z6" i="35"/>
  <c r="J6" i="51" s="1"/>
  <c r="J78" i="51" s="1"/>
  <c r="K83" i="51"/>
  <c r="AM19" i="35"/>
  <c r="AM106" i="34"/>
  <c r="AM109" i="34" s="1"/>
  <c r="AB77" i="30" l="1"/>
  <c r="AB221" i="30" s="1"/>
  <c r="AB6" i="30"/>
  <c r="AB160" i="30" s="1"/>
  <c r="AB168" i="30" s="1"/>
  <c r="AA18" i="34" s="1"/>
  <c r="AB29" i="35" s="1"/>
  <c r="AA5" i="35"/>
  <c r="Z22" i="34"/>
  <c r="Z27" i="34" s="1"/>
  <c r="Z26" i="34"/>
  <c r="AB53" i="30"/>
  <c r="AB219" i="30" s="1"/>
  <c r="AB29" i="30"/>
  <c r="AB217" i="30" s="1"/>
  <c r="AA135" i="30"/>
  <c r="AB45" i="30" l="1"/>
  <c r="AB196" i="30" s="1"/>
  <c r="AB8" i="30"/>
  <c r="AB56" i="30"/>
  <c r="AB32" i="30"/>
  <c r="AB80" i="30"/>
  <c r="AB188" i="30" s="1"/>
  <c r="AB68" i="30"/>
  <c r="AB44" i="30"/>
  <c r="AB185" i="30" s="1"/>
  <c r="AB20" i="30"/>
  <c r="AB183" i="30" s="1"/>
  <c r="AB223" i="30"/>
  <c r="AA11" i="34" s="1"/>
  <c r="AB58" i="35" s="1"/>
  <c r="AB78" i="35" s="1"/>
  <c r="AB33" i="30"/>
  <c r="AB195" i="30" s="1"/>
  <c r="AB186" i="30"/>
  <c r="Z28" i="34"/>
  <c r="Z32" i="34" s="1"/>
  <c r="AA71" i="35" s="1"/>
  <c r="AB82" i="30"/>
  <c r="AB210" i="30" s="1"/>
  <c r="AB184" i="30"/>
  <c r="AB69" i="30"/>
  <c r="AB198" i="30" s="1"/>
  <c r="AB46" i="30"/>
  <c r="AB207" i="30" s="1"/>
  <c r="AB34" i="30"/>
  <c r="AB206" i="30" s="1"/>
  <c r="AB70" i="30"/>
  <c r="AB209" i="30" s="1"/>
  <c r="AB10" i="30"/>
  <c r="AB204" i="30" s="1"/>
  <c r="AB81" i="30"/>
  <c r="AB199" i="30" s="1"/>
  <c r="AB57" i="30"/>
  <c r="AB197" i="30" s="1"/>
  <c r="AB187" i="30"/>
  <c r="AB182" i="30"/>
  <c r="AB58" i="30"/>
  <c r="AB208" i="30" s="1"/>
  <c r="AB22" i="30"/>
  <c r="AB205" i="30" s="1"/>
  <c r="AA25" i="34"/>
  <c r="AB21" i="30"/>
  <c r="AB194" i="30" s="1"/>
  <c r="AB9" i="30"/>
  <c r="AB193" i="30" s="1"/>
  <c r="Z8" i="34"/>
  <c r="AM110" i="34"/>
  <c r="AA20" i="34" l="1"/>
  <c r="Z34" i="34"/>
  <c r="AA6" i="35" s="1"/>
  <c r="AB212" i="30"/>
  <c r="AA17" i="34" s="1"/>
  <c r="AB190" i="30"/>
  <c r="AA15" i="34" s="1"/>
  <c r="AB37" i="30"/>
  <c r="AB129" i="30" s="1"/>
  <c r="AB85" i="30"/>
  <c r="AC76" i="30" s="1"/>
  <c r="AC77" i="30" s="1"/>
  <c r="AC221" i="30" s="1"/>
  <c r="AB201" i="30"/>
  <c r="AA16" i="34" s="1"/>
  <c r="AB73" i="30"/>
  <c r="AB132" i="30" s="1"/>
  <c r="AB49" i="30"/>
  <c r="AB130" i="30" s="1"/>
  <c r="AB25" i="30"/>
  <c r="AB128" i="30" s="1"/>
  <c r="AB61" i="30"/>
  <c r="AB131" i="30" s="1"/>
  <c r="AB13" i="30"/>
  <c r="AB127" i="30" s="1"/>
  <c r="Z35" i="34"/>
  <c r="AB35" i="35"/>
  <c r="AN19" i="35"/>
  <c r="AN106" i="34"/>
  <c r="AN109" i="34" s="1"/>
  <c r="AA19" i="34" l="1"/>
  <c r="AB10" i="34" s="1"/>
  <c r="AC28" i="30"/>
  <c r="AC30" i="30" s="1"/>
  <c r="AC162" i="30" s="1"/>
  <c r="AA31" i="34"/>
  <c r="AC78" i="30"/>
  <c r="AC166" i="30" s="1"/>
  <c r="AB34" i="35"/>
  <c r="AB133" i="30"/>
  <c r="AC64" i="30"/>
  <c r="AC66" i="30" s="1"/>
  <c r="AC165" i="30" s="1"/>
  <c r="AC40" i="30"/>
  <c r="AC4" i="30"/>
  <c r="AC5" i="30" s="1"/>
  <c r="AC215" i="30" s="1"/>
  <c r="AC52" i="30"/>
  <c r="AC53" i="30" s="1"/>
  <c r="AC219" i="30" s="1"/>
  <c r="AC16" i="30"/>
  <c r="AN110" i="34"/>
  <c r="AA26" i="34" l="1"/>
  <c r="AB135" i="30"/>
  <c r="AC80" i="30" s="1"/>
  <c r="AC188" i="30" s="1"/>
  <c r="AA22" i="34"/>
  <c r="AA27" i="34" s="1"/>
  <c r="AC29" i="30"/>
  <c r="AC217" i="30" s="1"/>
  <c r="AB5" i="35"/>
  <c r="AC70" i="30"/>
  <c r="AC209" i="30" s="1"/>
  <c r="AC58" i="30"/>
  <c r="AC208" i="30" s="1"/>
  <c r="AC9" i="30"/>
  <c r="AC193" i="30" s="1"/>
  <c r="AC34" i="30"/>
  <c r="AC206" i="30" s="1"/>
  <c r="AC81" i="30"/>
  <c r="AC199" i="30" s="1"/>
  <c r="AC33" i="30"/>
  <c r="AC195" i="30" s="1"/>
  <c r="AC22" i="30"/>
  <c r="AC205" i="30" s="1"/>
  <c r="AC65" i="30"/>
  <c r="AC220" i="30" s="1"/>
  <c r="AC45" i="30"/>
  <c r="AC196" i="30" s="1"/>
  <c r="AC69" i="30"/>
  <c r="AC198" i="30" s="1"/>
  <c r="AC46" i="30"/>
  <c r="AC207" i="30" s="1"/>
  <c r="AC6" i="30"/>
  <c r="AC160" i="30" s="1"/>
  <c r="AC10" i="30"/>
  <c r="AC204" i="30" s="1"/>
  <c r="AC21" i="30"/>
  <c r="AC194" i="30" s="1"/>
  <c r="AC54" i="30"/>
  <c r="AC164" i="30" s="1"/>
  <c r="AC41" i="30"/>
  <c r="AC218" i="30" s="1"/>
  <c r="AC42" i="30"/>
  <c r="AC163" i="30" s="1"/>
  <c r="AC17" i="30"/>
  <c r="AC216" i="30" s="1"/>
  <c r="AC18" i="30"/>
  <c r="AC161" i="30" s="1"/>
  <c r="AA28" i="34"/>
  <c r="AA32" i="34" s="1"/>
  <c r="AO19" i="35"/>
  <c r="AO106" i="34"/>
  <c r="AO109" i="34" s="1"/>
  <c r="AC82" i="30" l="1"/>
  <c r="AC210" i="30" s="1"/>
  <c r="AC8" i="30"/>
  <c r="AC182" i="30" s="1"/>
  <c r="AC56" i="30"/>
  <c r="AC186" i="30" s="1"/>
  <c r="AC32" i="30"/>
  <c r="AC184" i="30" s="1"/>
  <c r="AC68" i="30"/>
  <c r="AC187" i="30" s="1"/>
  <c r="AC44" i="30"/>
  <c r="AC185" i="30" s="1"/>
  <c r="AC20" i="30"/>
  <c r="AC183" i="30" s="1"/>
  <c r="AA8" i="34"/>
  <c r="AC57" i="30"/>
  <c r="AC197" i="30" s="1"/>
  <c r="AC37" i="30"/>
  <c r="AD28" i="30" s="1"/>
  <c r="AC85" i="30"/>
  <c r="AC133" i="30" s="1"/>
  <c r="AC212" i="30"/>
  <c r="AB17" i="34" s="1"/>
  <c r="AC223" i="30"/>
  <c r="AB11" i="34" s="1"/>
  <c r="AB20" i="34" s="1"/>
  <c r="AC13" i="30"/>
  <c r="AD4" i="30" s="1"/>
  <c r="AC201" i="30"/>
  <c r="AB16" i="34" s="1"/>
  <c r="AC168" i="30"/>
  <c r="AB18" i="34" s="1"/>
  <c r="AC29" i="35" s="1"/>
  <c r="AC61" i="30"/>
  <c r="AC131" i="30" s="1"/>
  <c r="AA34" i="34"/>
  <c r="AB71" i="35"/>
  <c r="AC35" i="35"/>
  <c r="AC190" i="30"/>
  <c r="AC49" i="30" l="1"/>
  <c r="AC130" i="30" s="1"/>
  <c r="AC25" i="30"/>
  <c r="AD16" i="30" s="1"/>
  <c r="AC73" i="30"/>
  <c r="AD64" i="30" s="1"/>
  <c r="AC129" i="30"/>
  <c r="AD76" i="30"/>
  <c r="AD78" i="30" s="1"/>
  <c r="AD166" i="30" s="1"/>
  <c r="AC58" i="35"/>
  <c r="AC78" i="35" s="1"/>
  <c r="AC34" i="35"/>
  <c r="AC127" i="30"/>
  <c r="AC128" i="30"/>
  <c r="AB25" i="34"/>
  <c r="AD52" i="30"/>
  <c r="AD54" i="30" s="1"/>
  <c r="AD164" i="30" s="1"/>
  <c r="AB31" i="34"/>
  <c r="AA35" i="34"/>
  <c r="AB6" i="35"/>
  <c r="AD5" i="30"/>
  <c r="AD215" i="30" s="1"/>
  <c r="AD6" i="30"/>
  <c r="AD160" i="30" s="1"/>
  <c r="AD29" i="30"/>
  <c r="AD217" i="30" s="1"/>
  <c r="AD30" i="30"/>
  <c r="AD162" i="30" s="1"/>
  <c r="AD17" i="30"/>
  <c r="AD216" i="30" s="1"/>
  <c r="AD18" i="30"/>
  <c r="AD161" i="30" s="1"/>
  <c r="AD77" i="30"/>
  <c r="AD221" i="30" s="1"/>
  <c r="AD66" i="30"/>
  <c r="AD165" i="30" s="1"/>
  <c r="AD65" i="30"/>
  <c r="AD220" i="30" s="1"/>
  <c r="AO110" i="34"/>
  <c r="AB15" i="34"/>
  <c r="AB19" i="34" s="1"/>
  <c r="AD40" i="30" l="1"/>
  <c r="AD42" i="30" s="1"/>
  <c r="AD163" i="30" s="1"/>
  <c r="AD168" i="30" s="1"/>
  <c r="AC18" i="34" s="1"/>
  <c r="AD29" i="35" s="1"/>
  <c r="AC132" i="30"/>
  <c r="AC135" i="30"/>
  <c r="AD41" i="30"/>
  <c r="AD218" i="30" s="1"/>
  <c r="AD53" i="30"/>
  <c r="AD219" i="30" s="1"/>
  <c r="AB26" i="34"/>
  <c r="AB22" i="34"/>
  <c r="AB27" i="34" s="1"/>
  <c r="AC10" i="34"/>
  <c r="AC5" i="35"/>
  <c r="AD58" i="30"/>
  <c r="AD208" i="30" s="1"/>
  <c r="AD81" i="30"/>
  <c r="AD199" i="30" s="1"/>
  <c r="AP19" i="35"/>
  <c r="AP106" i="34"/>
  <c r="AP109" i="34" s="1"/>
  <c r="AD70" i="30" l="1"/>
  <c r="AD209" i="30" s="1"/>
  <c r="AD80" i="30"/>
  <c r="AD188" i="30" s="1"/>
  <c r="AD56" i="30"/>
  <c r="AD8" i="30"/>
  <c r="AD68" i="30"/>
  <c r="AD32" i="30"/>
  <c r="AD184" i="30" s="1"/>
  <c r="AD20" i="30"/>
  <c r="AD183" i="30" s="1"/>
  <c r="AD9" i="30"/>
  <c r="AD193" i="30" s="1"/>
  <c r="AD44" i="30"/>
  <c r="AB8" i="34"/>
  <c r="AD33" i="30"/>
  <c r="AD195" i="30" s="1"/>
  <c r="AD46" i="30"/>
  <c r="AD207" i="30" s="1"/>
  <c r="AD223" i="30"/>
  <c r="AC11" i="34" s="1"/>
  <c r="AD58" i="35" s="1"/>
  <c r="AD187" i="30"/>
  <c r="AD185" i="30"/>
  <c r="AD34" i="30"/>
  <c r="AD206" i="30" s="1"/>
  <c r="AD186" i="30"/>
  <c r="AD45" i="30"/>
  <c r="AD196" i="30" s="1"/>
  <c r="AD22" i="30"/>
  <c r="AD205" i="30" s="1"/>
  <c r="AD21" i="30"/>
  <c r="AD194" i="30" s="1"/>
  <c r="AD10" i="30"/>
  <c r="AD204" i="30" s="1"/>
  <c r="AD82" i="30"/>
  <c r="AD210" i="30" s="1"/>
  <c r="AD69" i="30"/>
  <c r="AD198" i="30" s="1"/>
  <c r="AD57" i="30"/>
  <c r="AD197" i="30" s="1"/>
  <c r="AC25" i="34"/>
  <c r="AB28" i="34"/>
  <c r="AB32" i="34" s="1"/>
  <c r="AC71" i="35" s="1"/>
  <c r="AD182" i="30"/>
  <c r="AP110" i="34"/>
  <c r="AC20" i="34" l="1"/>
  <c r="AD73" i="30"/>
  <c r="AE64" i="30" s="1"/>
  <c r="AD85" i="30"/>
  <c r="AE76" i="30" s="1"/>
  <c r="AD37" i="30"/>
  <c r="AD129" i="30" s="1"/>
  <c r="AD201" i="30"/>
  <c r="AC16" i="34" s="1"/>
  <c r="AD49" i="30"/>
  <c r="AD130" i="30" s="1"/>
  <c r="AD61" i="30"/>
  <c r="AD131" i="30" s="1"/>
  <c r="AD212" i="30"/>
  <c r="AC17" i="34" s="1"/>
  <c r="AD25" i="30"/>
  <c r="AD128" i="30" s="1"/>
  <c r="AD13" i="30"/>
  <c r="AE4" i="30" s="1"/>
  <c r="AE5" i="30" s="1"/>
  <c r="AB34" i="34"/>
  <c r="AC6" i="35" s="1"/>
  <c r="AD190" i="30"/>
  <c r="AC15" i="34" s="1"/>
  <c r="AQ19" i="35"/>
  <c r="AQ106" i="34"/>
  <c r="AQ109" i="34" s="1"/>
  <c r="AD78" i="35"/>
  <c r="AE28" i="30" l="1"/>
  <c r="AE30" i="30" s="1"/>
  <c r="AE162" i="30" s="1"/>
  <c r="AD34" i="35"/>
  <c r="AD132" i="30"/>
  <c r="AD133" i="30"/>
  <c r="AD35" i="35"/>
  <c r="AE40" i="30"/>
  <c r="AE42" i="30" s="1"/>
  <c r="AE163" i="30" s="1"/>
  <c r="AC31" i="34"/>
  <c r="AE52" i="30"/>
  <c r="AE54" i="30" s="1"/>
  <c r="AE164" i="30" s="1"/>
  <c r="AD127" i="30"/>
  <c r="AB35" i="34"/>
  <c r="AE16" i="30"/>
  <c r="AE17" i="30" s="1"/>
  <c r="AE216" i="30" s="1"/>
  <c r="AE6" i="30"/>
  <c r="AE160" i="30" s="1"/>
  <c r="AE215" i="30"/>
  <c r="AE65" i="30"/>
  <c r="AE220" i="30" s="1"/>
  <c r="AE66" i="30"/>
  <c r="AE165" i="30" s="1"/>
  <c r="AE78" i="30"/>
  <c r="AE166" i="30" s="1"/>
  <c r="AE77" i="30"/>
  <c r="AE221" i="30" s="1"/>
  <c r="AQ110" i="34"/>
  <c r="AC19" i="34"/>
  <c r="AD135" i="30" l="1"/>
  <c r="AE8" i="30" s="1"/>
  <c r="AE182" i="30" s="1"/>
  <c r="AE29" i="30"/>
  <c r="AE217" i="30" s="1"/>
  <c r="AE82" i="30"/>
  <c r="AE210" i="30" s="1"/>
  <c r="AE53" i="30"/>
  <c r="AE219" i="30" s="1"/>
  <c r="AE41" i="30"/>
  <c r="AE218" i="30" s="1"/>
  <c r="AE18" i="30"/>
  <c r="AE161" i="30" s="1"/>
  <c r="AE168" i="30" s="1"/>
  <c r="AD18" i="34" s="1"/>
  <c r="AE29" i="35" s="1"/>
  <c r="AR19" i="35"/>
  <c r="AR106" i="34"/>
  <c r="AR109" i="34" s="1"/>
  <c r="AE46" i="30"/>
  <c r="AE207" i="30" s="1"/>
  <c r="AE45" i="30"/>
  <c r="AE196" i="30" s="1"/>
  <c r="AE9" i="30"/>
  <c r="AE193" i="30" s="1"/>
  <c r="AE10" i="30"/>
  <c r="AE204" i="30" s="1"/>
  <c r="AE34" i="30"/>
  <c r="AE206" i="30" s="1"/>
  <c r="AE57" i="30"/>
  <c r="AE197" i="30" s="1"/>
  <c r="AE22" i="30"/>
  <c r="AE205" i="30" s="1"/>
  <c r="AE33" i="30"/>
  <c r="AE195" i="30" s="1"/>
  <c r="AE58" i="30"/>
  <c r="AE208" i="30" s="1"/>
  <c r="AC22" i="34"/>
  <c r="AC27" i="34" s="1"/>
  <c r="AC26" i="34"/>
  <c r="AD5" i="35"/>
  <c r="AD10" i="34"/>
  <c r="AE69" i="30"/>
  <c r="AE198" i="30" s="1"/>
  <c r="AE70" i="30"/>
  <c r="AE209" i="30" s="1"/>
  <c r="AE56" i="30" l="1"/>
  <c r="AE186" i="30" s="1"/>
  <c r="AE44" i="30"/>
  <c r="AE32" i="30"/>
  <c r="AE20" i="30"/>
  <c r="AE25" i="30" s="1"/>
  <c r="AC8" i="34"/>
  <c r="AE21" i="30"/>
  <c r="AE194" i="30" s="1"/>
  <c r="AE201" i="30" s="1"/>
  <c r="AE81" i="30"/>
  <c r="AE199" i="30" s="1"/>
  <c r="AE68" i="30"/>
  <c r="AE187" i="30" s="1"/>
  <c r="AE80" i="30"/>
  <c r="AE223" i="30"/>
  <c r="AD11" i="34" s="1"/>
  <c r="AD25" i="34"/>
  <c r="AE13" i="30"/>
  <c r="AE127" i="30" s="1"/>
  <c r="AC28" i="34"/>
  <c r="AC32" i="34" s="1"/>
  <c r="AD71" i="35" s="1"/>
  <c r="AE185" i="30"/>
  <c r="AE49" i="30"/>
  <c r="AE188" i="30"/>
  <c r="AE61" i="30"/>
  <c r="AE184" i="30"/>
  <c r="AE37" i="30"/>
  <c r="AR110" i="34"/>
  <c r="AE212" i="30"/>
  <c r="AE183" i="30"/>
  <c r="AE58" i="35"/>
  <c r="AD20" i="34"/>
  <c r="AE73" i="30" l="1"/>
  <c r="AE85" i="30"/>
  <c r="AC34" i="34"/>
  <c r="AC35" i="34" s="1"/>
  <c r="AF4" i="30"/>
  <c r="AF5" i="30" s="1"/>
  <c r="AF215" i="30" s="1"/>
  <c r="AE190" i="30"/>
  <c r="AD15" i="34" s="1"/>
  <c r="AF76" i="30"/>
  <c r="AE133" i="30"/>
  <c r="AE34" i="35"/>
  <c r="AD16" i="34"/>
  <c r="AE129" i="30"/>
  <c r="AF28" i="30"/>
  <c r="AE35" i="35"/>
  <c r="AD17" i="34"/>
  <c r="AE130" i="30"/>
  <c r="AF40" i="30"/>
  <c r="AE131" i="30"/>
  <c r="AF52" i="30"/>
  <c r="AS19" i="35"/>
  <c r="AS106" i="34"/>
  <c r="AS109" i="34" s="1"/>
  <c r="AE128" i="30"/>
  <c r="AF16" i="30"/>
  <c r="AE78" i="35"/>
  <c r="AD31" i="34"/>
  <c r="AE132" i="30"/>
  <c r="AF64" i="30"/>
  <c r="AF32" i="30" l="1"/>
  <c r="AF68" i="30"/>
  <c r="AD6" i="35"/>
  <c r="AF44" i="30"/>
  <c r="AF56" i="30"/>
  <c r="AF6" i="30"/>
  <c r="AF160" i="30" s="1"/>
  <c r="AE135" i="30"/>
  <c r="AS110" i="34"/>
  <c r="AF77" i="30"/>
  <c r="AF221" i="30" s="1"/>
  <c r="AF78" i="30"/>
  <c r="AF166" i="30" s="1"/>
  <c r="AF29" i="30"/>
  <c r="AF217" i="30" s="1"/>
  <c r="AF30" i="30"/>
  <c r="AF162" i="30" s="1"/>
  <c r="AF41" i="30"/>
  <c r="AF218" i="30" s="1"/>
  <c r="AF42" i="30"/>
  <c r="AF163" i="30" s="1"/>
  <c r="AF54" i="30"/>
  <c r="AF164" i="30" s="1"/>
  <c r="AF53" i="30"/>
  <c r="AF219" i="30" s="1"/>
  <c r="AF66" i="30"/>
  <c r="AF165" i="30" s="1"/>
  <c r="AF65" i="30"/>
  <c r="AF220" i="30" s="1"/>
  <c r="AF17" i="30"/>
  <c r="AF216" i="30" s="1"/>
  <c r="AF18" i="30"/>
  <c r="AF161" i="30" s="1"/>
  <c r="AD19" i="34"/>
  <c r="AF10" i="30" l="1"/>
  <c r="AF204" i="30" s="1"/>
  <c r="AF8" i="30"/>
  <c r="AF20" i="30"/>
  <c r="AF80" i="30"/>
  <c r="AF188" i="30" s="1"/>
  <c r="AF69" i="30"/>
  <c r="AF198" i="30" s="1"/>
  <c r="AF82" i="30"/>
  <c r="AF210" i="30" s="1"/>
  <c r="AF81" i="30"/>
  <c r="AF199" i="30" s="1"/>
  <c r="AF186" i="30"/>
  <c r="AF45" i="30"/>
  <c r="AF196" i="30" s="1"/>
  <c r="AF70" i="30"/>
  <c r="AF209" i="30" s="1"/>
  <c r="AF46" i="30"/>
  <c r="AF207" i="30" s="1"/>
  <c r="AF57" i="30"/>
  <c r="AF197" i="30" s="1"/>
  <c r="AF183" i="30"/>
  <c r="AF58" i="30"/>
  <c r="AF208" i="30" s="1"/>
  <c r="AF34" i="30"/>
  <c r="AF206" i="30" s="1"/>
  <c r="AF185" i="30"/>
  <c r="AF21" i="30"/>
  <c r="AF194" i="30" s="1"/>
  <c r="AF184" i="30"/>
  <c r="AF22" i="30"/>
  <c r="AF205" i="30" s="1"/>
  <c r="AF187" i="30"/>
  <c r="AF33" i="30"/>
  <c r="AF195" i="30" s="1"/>
  <c r="AF9" i="30"/>
  <c r="AF193" i="30" s="1"/>
  <c r="AF168" i="30"/>
  <c r="AE18" i="34" s="1"/>
  <c r="AF29" i="35" s="1"/>
  <c r="AF223" i="30"/>
  <c r="AE11" i="34" s="1"/>
  <c r="AF58" i="35" s="1"/>
  <c r="AT19" i="35"/>
  <c r="AT106" i="34"/>
  <c r="AT109" i="34" s="1"/>
  <c r="AD22" i="34"/>
  <c r="AD27" i="34" s="1"/>
  <c r="AE10" i="34"/>
  <c r="AD26" i="34"/>
  <c r="AE5" i="35"/>
  <c r="AD8" i="34"/>
  <c r="AE25" i="34" l="1"/>
  <c r="AF13" i="30"/>
  <c r="AF127" i="30" s="1"/>
  <c r="AF182" i="30"/>
  <c r="AF190" i="30" s="1"/>
  <c r="AE15" i="34" s="1"/>
  <c r="AF201" i="30"/>
  <c r="AE16" i="34" s="1"/>
  <c r="AF212" i="30"/>
  <c r="AE17" i="34" s="1"/>
  <c r="AF85" i="30"/>
  <c r="AG76" i="30" s="1"/>
  <c r="AF25" i="30"/>
  <c r="AF128" i="30" s="1"/>
  <c r="AF37" i="30"/>
  <c r="AF129" i="30" s="1"/>
  <c r="AF73" i="30"/>
  <c r="AG64" i="30" s="1"/>
  <c r="AG66" i="30" s="1"/>
  <c r="AG165" i="30" s="1"/>
  <c r="AF61" i="30"/>
  <c r="AG52" i="30" s="1"/>
  <c r="AG54" i="30" s="1"/>
  <c r="AG164" i="30" s="1"/>
  <c r="AF49" i="30"/>
  <c r="AF130" i="30" s="1"/>
  <c r="AT110" i="34"/>
  <c r="AE20" i="34"/>
  <c r="AF78" i="35"/>
  <c r="AD28" i="34"/>
  <c r="AD32" i="34" s="1"/>
  <c r="AE71" i="35" s="1"/>
  <c r="AD34" i="34" l="1"/>
  <c r="AE31" i="34" s="1"/>
  <c r="AG4" i="30"/>
  <c r="AG5" i="30" s="1"/>
  <c r="AG215" i="30" s="1"/>
  <c r="AF34" i="35"/>
  <c r="AF133" i="30"/>
  <c r="AF35" i="35"/>
  <c r="AG16" i="30"/>
  <c r="AG18" i="30" s="1"/>
  <c r="AG161" i="30" s="1"/>
  <c r="AF131" i="30"/>
  <c r="AG65" i="30"/>
  <c r="AG220" i="30" s="1"/>
  <c r="AG53" i="30"/>
  <c r="AG219" i="30" s="1"/>
  <c r="AF132" i="30"/>
  <c r="AG28" i="30"/>
  <c r="AG30" i="30" s="1"/>
  <c r="AG162" i="30" s="1"/>
  <c r="AG40" i="30"/>
  <c r="AG42" i="30" s="1"/>
  <c r="AG163" i="30" s="1"/>
  <c r="AE19" i="34"/>
  <c r="AG77" i="30"/>
  <c r="AG221" i="30" s="1"/>
  <c r="AG78" i="30"/>
  <c r="AG166" i="30" s="1"/>
  <c r="AU19" i="35"/>
  <c r="AU106" i="34"/>
  <c r="AU109" i="34" s="1"/>
  <c r="AG6" i="30"/>
  <c r="AG160" i="30" s="1"/>
  <c r="AD35" i="34" l="1"/>
  <c r="AE6" i="35"/>
  <c r="AE22" i="34"/>
  <c r="AE27" i="34" s="1"/>
  <c r="AF135" i="30"/>
  <c r="AG17" i="30"/>
  <c r="AG216" i="30" s="1"/>
  <c r="AG41" i="30"/>
  <c r="AG218" i="30" s="1"/>
  <c r="AG29" i="30"/>
  <c r="AG217" i="30" s="1"/>
  <c r="AF10" i="34"/>
  <c r="AF5" i="35"/>
  <c r="AE26" i="34"/>
  <c r="AG168" i="30"/>
  <c r="AF18" i="34" s="1"/>
  <c r="AG29" i="35" s="1"/>
  <c r="AU110" i="34"/>
  <c r="AG32" i="30" l="1"/>
  <c r="AG44" i="30"/>
  <c r="AG185" i="30" s="1"/>
  <c r="AG8" i="30"/>
  <c r="AG20" i="30"/>
  <c r="AG183" i="30" s="1"/>
  <c r="AG68" i="30"/>
  <c r="AG187" i="30" s="1"/>
  <c r="AG56" i="30"/>
  <c r="AG80" i="30"/>
  <c r="AG188" i="30" s="1"/>
  <c r="AE28" i="34"/>
  <c r="AE32" i="34" s="1"/>
  <c r="AF71" i="35" s="1"/>
  <c r="AG82" i="30"/>
  <c r="AG210" i="30" s="1"/>
  <c r="AG10" i="30"/>
  <c r="AG204" i="30" s="1"/>
  <c r="AG81" i="30"/>
  <c r="AG199" i="30" s="1"/>
  <c r="AG21" i="30"/>
  <c r="AG194" i="30" s="1"/>
  <c r="AG9" i="30"/>
  <c r="AG193" i="30" s="1"/>
  <c r="AG22" i="30"/>
  <c r="AG205" i="30" s="1"/>
  <c r="AG182" i="30"/>
  <c r="AF25" i="34"/>
  <c r="AG45" i="30"/>
  <c r="AG196" i="30" s="1"/>
  <c r="AG57" i="30"/>
  <c r="AG197" i="30" s="1"/>
  <c r="AG69" i="30"/>
  <c r="AG198" i="30" s="1"/>
  <c r="AG58" i="30"/>
  <c r="AG208" i="30" s="1"/>
  <c r="AG70" i="30"/>
  <c r="AG209" i="30" s="1"/>
  <c r="AG186" i="30"/>
  <c r="AE8" i="34"/>
  <c r="AG33" i="30"/>
  <c r="AG195" i="30" s="1"/>
  <c r="AG34" i="30"/>
  <c r="AG206" i="30" s="1"/>
  <c r="AG46" i="30"/>
  <c r="AG207" i="30" s="1"/>
  <c r="AG223" i="30"/>
  <c r="AF11" i="34" s="1"/>
  <c r="AG58" i="35" s="1"/>
  <c r="AV19" i="35"/>
  <c r="AV106" i="34"/>
  <c r="AV109" i="34" s="1"/>
  <c r="AG184" i="30"/>
  <c r="AG85" i="30" l="1"/>
  <c r="AH76" i="30" s="1"/>
  <c r="AE34" i="34"/>
  <c r="AG78" i="35"/>
  <c r="AG13" i="30"/>
  <c r="AH4" i="30" s="1"/>
  <c r="AH5" i="30" s="1"/>
  <c r="AG201" i="30"/>
  <c r="AG34" i="35" s="1"/>
  <c r="AG73" i="30"/>
  <c r="AH64" i="30" s="1"/>
  <c r="AG61" i="30"/>
  <c r="AG131" i="30" s="1"/>
  <c r="AG25" i="30"/>
  <c r="AH16" i="30" s="1"/>
  <c r="AG49" i="30"/>
  <c r="AH40" i="30" s="1"/>
  <c r="AG37" i="30"/>
  <c r="AG129" i="30" s="1"/>
  <c r="AG212" i="30"/>
  <c r="AG35" i="35" s="1"/>
  <c r="AF20" i="34"/>
  <c r="AG133" i="30"/>
  <c r="AF31" i="34"/>
  <c r="AF6" i="35"/>
  <c r="AE35" i="34"/>
  <c r="AG190" i="30"/>
  <c r="AF15" i="34" s="1"/>
  <c r="AH78" i="30"/>
  <c r="AH166" i="30" s="1"/>
  <c r="AH77" i="30"/>
  <c r="AH221" i="30" s="1"/>
  <c r="AV110" i="34"/>
  <c r="AF16" i="34" l="1"/>
  <c r="AG132" i="30"/>
  <c r="AG127" i="30"/>
  <c r="AH52" i="30"/>
  <c r="AH53" i="30" s="1"/>
  <c r="AH219" i="30" s="1"/>
  <c r="AG128" i="30"/>
  <c r="AG130" i="30"/>
  <c r="AH28" i="30"/>
  <c r="AH29" i="30" s="1"/>
  <c r="AH217" i="30" s="1"/>
  <c r="AF17" i="34"/>
  <c r="AH65" i="30"/>
  <c r="AH220" i="30" s="1"/>
  <c r="AH66" i="30"/>
  <c r="AH165" i="30" s="1"/>
  <c r="AH41" i="30"/>
  <c r="AH218" i="30" s="1"/>
  <c r="AH42" i="30"/>
  <c r="AH163" i="30" s="1"/>
  <c r="AH6" i="30"/>
  <c r="AH160" i="30" s="1"/>
  <c r="AH215" i="30"/>
  <c r="AH17" i="30"/>
  <c r="AH216" i="30" s="1"/>
  <c r="AH18" i="30"/>
  <c r="AH161" i="30" s="1"/>
  <c r="AW19" i="35"/>
  <c r="AW106" i="34"/>
  <c r="AW109" i="34" s="1"/>
  <c r="AH54" i="30" l="1"/>
  <c r="AH164" i="30" s="1"/>
  <c r="AF19" i="34"/>
  <c r="AG135" i="30"/>
  <c r="AH8" i="30" s="1"/>
  <c r="AH30" i="30"/>
  <c r="AH162" i="30" s="1"/>
  <c r="AW110" i="34"/>
  <c r="AH223" i="30"/>
  <c r="AG11" i="34" s="1"/>
  <c r="AH44" i="30" l="1"/>
  <c r="AH68" i="30"/>
  <c r="AH57" i="30"/>
  <c r="AH197" i="30" s="1"/>
  <c r="AH80" i="30"/>
  <c r="AH32" i="30"/>
  <c r="AH56" i="30"/>
  <c r="AH20" i="30"/>
  <c r="AH183" i="30" s="1"/>
  <c r="AH168" i="30"/>
  <c r="AG18" i="34" s="1"/>
  <c r="AH29" i="35" s="1"/>
  <c r="AG5" i="35"/>
  <c r="AF26" i="34"/>
  <c r="AG10" i="34"/>
  <c r="AH21" i="30"/>
  <c r="AH194" i="30" s="1"/>
  <c r="AH34" i="30"/>
  <c r="AH206" i="30" s="1"/>
  <c r="AH10" i="30"/>
  <c r="AH204" i="30" s="1"/>
  <c r="AH22" i="30"/>
  <c r="AH205" i="30" s="1"/>
  <c r="AH9" i="30"/>
  <c r="AH193" i="30" s="1"/>
  <c r="AH69" i="30"/>
  <c r="AH198" i="30" s="1"/>
  <c r="AH45" i="30"/>
  <c r="AH196" i="30" s="1"/>
  <c r="AH46" i="30"/>
  <c r="AH207" i="30" s="1"/>
  <c r="AH184" i="30"/>
  <c r="AH186" i="30"/>
  <c r="AH33" i="30"/>
  <c r="AH195" i="30" s="1"/>
  <c r="AF22" i="34"/>
  <c r="AF27" i="34" s="1"/>
  <c r="AH70" i="30"/>
  <c r="AH209" i="30" s="1"/>
  <c r="AH185" i="30"/>
  <c r="AH58" i="30"/>
  <c r="AH208" i="30" s="1"/>
  <c r="AH188" i="30"/>
  <c r="AF8" i="34"/>
  <c r="AH82" i="30"/>
  <c r="AH210" i="30" s="1"/>
  <c r="AH81" i="30"/>
  <c r="AH199" i="30" s="1"/>
  <c r="AH187" i="30"/>
  <c r="AH182" i="30"/>
  <c r="AH58" i="35"/>
  <c r="AX106" i="34"/>
  <c r="AX109" i="34" s="1"/>
  <c r="AX19" i="35"/>
  <c r="L19" i="51" s="1"/>
  <c r="AG25" i="34" l="1"/>
  <c r="AG20" i="34"/>
  <c r="AF28" i="34"/>
  <c r="AF32" i="34" s="1"/>
  <c r="AH61" i="30"/>
  <c r="AH131" i="30" s="1"/>
  <c r="AH212" i="30"/>
  <c r="AG17" i="34" s="1"/>
  <c r="AH201" i="30"/>
  <c r="AH34" i="35" s="1"/>
  <c r="AH85" i="30"/>
  <c r="AH133" i="30" s="1"/>
  <c r="AH37" i="30"/>
  <c r="AH129" i="30" s="1"/>
  <c r="AH13" i="30"/>
  <c r="AH127" i="30" s="1"/>
  <c r="AH25" i="30"/>
  <c r="AH128" i="30" s="1"/>
  <c r="AH49" i="30"/>
  <c r="AI40" i="30" s="1"/>
  <c r="AH73" i="30"/>
  <c r="AH132" i="30" s="1"/>
  <c r="AH190" i="30"/>
  <c r="AG15" i="34" s="1"/>
  <c r="AH78" i="35"/>
  <c r="AX110" i="34"/>
  <c r="AH35" i="35"/>
  <c r="AG16" i="34" l="1"/>
  <c r="AF34" i="34"/>
  <c r="AG71" i="35"/>
  <c r="AI52" i="30"/>
  <c r="AI53" i="30" s="1"/>
  <c r="AI219" i="30" s="1"/>
  <c r="AI76" i="30"/>
  <c r="AI77" i="30" s="1"/>
  <c r="AI221" i="30" s="1"/>
  <c r="AI4" i="30"/>
  <c r="AI5" i="30" s="1"/>
  <c r="AI215" i="30" s="1"/>
  <c r="AH130" i="30"/>
  <c r="AI28" i="30"/>
  <c r="AI30" i="30" s="1"/>
  <c r="AI162" i="30" s="1"/>
  <c r="AI16" i="30"/>
  <c r="AI18" i="30" s="1"/>
  <c r="AI161" i="30" s="1"/>
  <c r="AI64" i="30"/>
  <c r="AI66" i="30" s="1"/>
  <c r="AI165" i="30" s="1"/>
  <c r="AY19" i="35"/>
  <c r="AY106" i="34"/>
  <c r="AY109" i="34" s="1"/>
  <c r="AI42" i="30"/>
  <c r="AI163" i="30" s="1"/>
  <c r="AI41" i="30"/>
  <c r="AI218" i="30" s="1"/>
  <c r="AI78" i="30"/>
  <c r="AI166" i="30" s="1"/>
  <c r="L83" i="51"/>
  <c r="AG19" i="34"/>
  <c r="AH135" i="30" l="1"/>
  <c r="AI44" i="30"/>
  <c r="AI54" i="30"/>
  <c r="AI164" i="30" s="1"/>
  <c r="AF35" i="34"/>
  <c r="AG31" i="34"/>
  <c r="AG6" i="35"/>
  <c r="AI29" i="30"/>
  <c r="AI217" i="30" s="1"/>
  <c r="AI65" i="30"/>
  <c r="AI220" i="30" s="1"/>
  <c r="AI6" i="30"/>
  <c r="AI160" i="30" s="1"/>
  <c r="AI17" i="30"/>
  <c r="AI216" i="30" s="1"/>
  <c r="AI45" i="30"/>
  <c r="AI196" i="30" s="1"/>
  <c r="AI57" i="30"/>
  <c r="AI197" i="30" s="1"/>
  <c r="AI185" i="30"/>
  <c r="AI81" i="30"/>
  <c r="AI199" i="30" s="1"/>
  <c r="AI34" i="30"/>
  <c r="AI206" i="30" s="1"/>
  <c r="AG8" i="34"/>
  <c r="AH5" i="35"/>
  <c r="AH10" i="34"/>
  <c r="AG22" i="34"/>
  <c r="AG27" i="34" s="1"/>
  <c r="AG26" i="34"/>
  <c r="AI22" i="30"/>
  <c r="AI205" i="30" s="1"/>
  <c r="AI21" i="30"/>
  <c r="AI194" i="30" s="1"/>
  <c r="AI69" i="30"/>
  <c r="AI198" i="30" s="1"/>
  <c r="AI10" i="30"/>
  <c r="AI204" i="30" s="1"/>
  <c r="AI9" i="30"/>
  <c r="AI193" i="30" s="1"/>
  <c r="AI70" i="30"/>
  <c r="AI209" i="30" s="1"/>
  <c r="AI46" i="30"/>
  <c r="AI207" i="30" s="1"/>
  <c r="AI58" i="30"/>
  <c r="AI208" i="30" s="1"/>
  <c r="AI33" i="30"/>
  <c r="AI195" i="30" s="1"/>
  <c r="AI82" i="30" l="1"/>
  <c r="AI210" i="30" s="1"/>
  <c r="AI80" i="30"/>
  <c r="AI188" i="30" s="1"/>
  <c r="AI56" i="30"/>
  <c r="AI186" i="30" s="1"/>
  <c r="AI32" i="30"/>
  <c r="AI184" i="30" s="1"/>
  <c r="AI8" i="30"/>
  <c r="AI68" i="30"/>
  <c r="AI20" i="30"/>
  <c r="AI183" i="30" s="1"/>
  <c r="AI168" i="30"/>
  <c r="AH18" i="34" s="1"/>
  <c r="AI29" i="35" s="1"/>
  <c r="AI223" i="30"/>
  <c r="AH11" i="34" s="1"/>
  <c r="AI58" i="35" s="1"/>
  <c r="AI78" i="35" s="1"/>
  <c r="AG28" i="34"/>
  <c r="AG32" i="34" s="1"/>
  <c r="AH71" i="35" s="1"/>
  <c r="AI61" i="30"/>
  <c r="AJ52" i="30" s="1"/>
  <c r="AI85" i="30"/>
  <c r="AJ76" i="30" s="1"/>
  <c r="AI37" i="30"/>
  <c r="AI129" i="30" s="1"/>
  <c r="AI49" i="30"/>
  <c r="AI130" i="30" s="1"/>
  <c r="AI187" i="30"/>
  <c r="AI73" i="30"/>
  <c r="AI201" i="30"/>
  <c r="AI182" i="30"/>
  <c r="AI13" i="30"/>
  <c r="AI212" i="30"/>
  <c r="AY110" i="34"/>
  <c r="AI25" i="30" l="1"/>
  <c r="AJ16" i="30" s="1"/>
  <c r="AH25" i="34"/>
  <c r="AG34" i="34"/>
  <c r="AH6" i="35" s="1"/>
  <c r="AH20" i="34"/>
  <c r="AI190" i="30"/>
  <c r="AH15" i="34" s="1"/>
  <c r="AI131" i="30"/>
  <c r="AI133" i="30"/>
  <c r="AJ40" i="30"/>
  <c r="AJ42" i="30" s="1"/>
  <c r="AJ163" i="30" s="1"/>
  <c r="AJ28" i="30"/>
  <c r="AJ30" i="30" s="1"/>
  <c r="AJ162" i="30" s="1"/>
  <c r="AJ53" i="30"/>
  <c r="AJ219" i="30" s="1"/>
  <c r="AJ54" i="30"/>
  <c r="AJ164" i="30" s="1"/>
  <c r="AJ77" i="30"/>
  <c r="AJ221" i="30" s="1"/>
  <c r="AJ78" i="30"/>
  <c r="AJ166" i="30" s="1"/>
  <c r="AI128" i="30"/>
  <c r="AI34" i="35"/>
  <c r="AH16" i="34"/>
  <c r="AZ19" i="35"/>
  <c r="AZ106" i="34"/>
  <c r="AZ109" i="34" s="1"/>
  <c r="AI132" i="30"/>
  <c r="AJ64" i="30"/>
  <c r="AI127" i="30"/>
  <c r="AJ4" i="30"/>
  <c r="AH17" i="34"/>
  <c r="AI35" i="35"/>
  <c r="AH31" i="34" l="1"/>
  <c r="AG35" i="34"/>
  <c r="AJ5" i="30"/>
  <c r="AJ215" i="30" s="1"/>
  <c r="AJ6" i="30"/>
  <c r="AJ160" i="30" s="1"/>
  <c r="AJ41" i="30"/>
  <c r="AJ218" i="30" s="1"/>
  <c r="AJ29" i="30"/>
  <c r="AJ217" i="30" s="1"/>
  <c r="AZ110" i="34"/>
  <c r="AJ17" i="30"/>
  <c r="AJ216" i="30" s="1"/>
  <c r="AJ18" i="30"/>
  <c r="AJ161" i="30" s="1"/>
  <c r="AH19" i="34"/>
  <c r="AI135" i="30"/>
  <c r="AJ8" i="30" s="1"/>
  <c r="AJ65" i="30"/>
  <c r="AJ220" i="30" s="1"/>
  <c r="AJ66" i="30"/>
  <c r="AJ165" i="30" s="1"/>
  <c r="AJ80" i="30" l="1"/>
  <c r="AJ20" i="30"/>
  <c r="AJ68" i="30"/>
  <c r="AJ69" i="30"/>
  <c r="AJ198" i="30" s="1"/>
  <c r="AJ32" i="30"/>
  <c r="AJ44" i="30"/>
  <c r="AJ56" i="30"/>
  <c r="AJ22" i="30"/>
  <c r="AJ205" i="30" s="1"/>
  <c r="AJ21" i="30"/>
  <c r="AJ194" i="30" s="1"/>
  <c r="AJ182" i="30"/>
  <c r="AJ168" i="30"/>
  <c r="AI18" i="34" s="1"/>
  <c r="AJ29" i="35" s="1"/>
  <c r="AJ9" i="30"/>
  <c r="AJ193" i="30" s="1"/>
  <c r="AJ10" i="30"/>
  <c r="AJ204" i="30" s="1"/>
  <c r="AJ183" i="30"/>
  <c r="AJ187" i="30"/>
  <c r="AH26" i="34"/>
  <c r="AH22" i="34"/>
  <c r="AH27" i="34" s="1"/>
  <c r="AI5" i="35"/>
  <c r="AH8" i="34"/>
  <c r="AI10" i="34"/>
  <c r="BA19" i="35"/>
  <c r="BA106" i="34"/>
  <c r="BA109" i="34" s="1"/>
  <c r="AJ81" i="30"/>
  <c r="AJ199" i="30" s="1"/>
  <c r="AJ58" i="30"/>
  <c r="AJ208" i="30" s="1"/>
  <c r="AJ57" i="30"/>
  <c r="AJ197" i="30" s="1"/>
  <c r="AJ33" i="30"/>
  <c r="AJ195" i="30" s="1"/>
  <c r="AJ34" i="30"/>
  <c r="AJ206" i="30" s="1"/>
  <c r="AJ46" i="30"/>
  <c r="AJ207" i="30" s="1"/>
  <c r="AJ82" i="30"/>
  <c r="AJ210" i="30" s="1"/>
  <c r="AJ45" i="30"/>
  <c r="AJ196" i="30" s="1"/>
  <c r="AJ223" i="30"/>
  <c r="AI11" i="34" s="1"/>
  <c r="AJ70" i="30"/>
  <c r="AJ209" i="30" s="1"/>
  <c r="AI25" i="34" l="1"/>
  <c r="AJ13" i="30"/>
  <c r="AJ127" i="30" s="1"/>
  <c r="AJ25" i="30"/>
  <c r="AJ128" i="30" s="1"/>
  <c r="AJ212" i="30"/>
  <c r="AI17" i="34" s="1"/>
  <c r="AJ201" i="30"/>
  <c r="AI16" i="34" s="1"/>
  <c r="AH28" i="34"/>
  <c r="AH32" i="34" s="1"/>
  <c r="AI71" i="35" s="1"/>
  <c r="BA110" i="34"/>
  <c r="AJ184" i="30"/>
  <c r="AJ37" i="30"/>
  <c r="AJ185" i="30"/>
  <c r="AJ49" i="30"/>
  <c r="AJ73" i="30"/>
  <c r="AJ188" i="30"/>
  <c r="AJ85" i="30"/>
  <c r="AJ186" i="30"/>
  <c r="AJ61" i="30"/>
  <c r="AJ58" i="35"/>
  <c r="AI20" i="34"/>
  <c r="AH34" i="34" l="1"/>
  <c r="AH35" i="34" s="1"/>
  <c r="AJ35" i="35"/>
  <c r="AK4" i="30"/>
  <c r="AK5" i="30" s="1"/>
  <c r="AK215" i="30" s="1"/>
  <c r="AK16" i="30"/>
  <c r="AK17" i="30" s="1"/>
  <c r="AK216" i="30" s="1"/>
  <c r="AJ34" i="35"/>
  <c r="AJ190" i="30"/>
  <c r="AI15" i="34" s="1"/>
  <c r="AI19" i="34" s="1"/>
  <c r="AJ129" i="30"/>
  <c r="AK28" i="30"/>
  <c r="AJ130" i="30"/>
  <c r="AK40" i="30"/>
  <c r="BB19" i="35"/>
  <c r="BB106" i="34"/>
  <c r="BB109" i="34" s="1"/>
  <c r="AJ133" i="30"/>
  <c r="AK76" i="30"/>
  <c r="AJ78" i="35"/>
  <c r="AJ131" i="30"/>
  <c r="AK52" i="30"/>
  <c r="AJ132" i="30"/>
  <c r="AK64" i="30"/>
  <c r="AI6" i="35" l="1"/>
  <c r="AI31" i="34"/>
  <c r="AK18" i="30"/>
  <c r="AK161" i="30" s="1"/>
  <c r="AK6" i="30"/>
  <c r="AK160" i="30" s="1"/>
  <c r="AK53" i="30"/>
  <c r="AK219" i="30" s="1"/>
  <c r="AK54" i="30"/>
  <c r="AK164" i="30" s="1"/>
  <c r="AK78" i="30"/>
  <c r="AK166" i="30" s="1"/>
  <c r="AK77" i="30"/>
  <c r="AK221" i="30" s="1"/>
  <c r="AK42" i="30"/>
  <c r="AK163" i="30" s="1"/>
  <c r="AK41" i="30"/>
  <c r="AK218" i="30" s="1"/>
  <c r="AK30" i="30"/>
  <c r="AK162" i="30" s="1"/>
  <c r="AK29" i="30"/>
  <c r="AK217" i="30" s="1"/>
  <c r="AK65" i="30"/>
  <c r="AK220" i="30" s="1"/>
  <c r="AK66" i="30"/>
  <c r="AK165" i="30" s="1"/>
  <c r="AJ135" i="30"/>
  <c r="AK56" i="30" s="1"/>
  <c r="AI22" i="34"/>
  <c r="AI27" i="34" s="1"/>
  <c r="AI26" i="34"/>
  <c r="AJ5" i="35"/>
  <c r="AJ10" i="34"/>
  <c r="AK32" i="30" l="1"/>
  <c r="AK46" i="30"/>
  <c r="AK207" i="30" s="1"/>
  <c r="AK20" i="30"/>
  <c r="AK8" i="30"/>
  <c r="AK44" i="30"/>
  <c r="AK185" i="30" s="1"/>
  <c r="AK68" i="30"/>
  <c r="AK187" i="30" s="1"/>
  <c r="AK80" i="30"/>
  <c r="AI28" i="34"/>
  <c r="AI32" i="34" s="1"/>
  <c r="AJ71" i="35" s="1"/>
  <c r="AK168" i="30"/>
  <c r="AJ18" i="34" s="1"/>
  <c r="AK29" i="35" s="1"/>
  <c r="AK82" i="30"/>
  <c r="AK210" i="30" s="1"/>
  <c r="AK223" i="30"/>
  <c r="AJ11" i="34" s="1"/>
  <c r="AJ20" i="34" s="1"/>
  <c r="AK34" i="30"/>
  <c r="AK206" i="30" s="1"/>
  <c r="AK81" i="30"/>
  <c r="AK199" i="30" s="1"/>
  <c r="AK9" i="30"/>
  <c r="AK193" i="30" s="1"/>
  <c r="AK21" i="30"/>
  <c r="AK194" i="30" s="1"/>
  <c r="AK22" i="30"/>
  <c r="AK205" i="30" s="1"/>
  <c r="AK10" i="30"/>
  <c r="AK204" i="30" s="1"/>
  <c r="AK45" i="30"/>
  <c r="AK196" i="30" s="1"/>
  <c r="AK186" i="30"/>
  <c r="AK69" i="30"/>
  <c r="AK198" i="30" s="1"/>
  <c r="AK58" i="30"/>
  <c r="AK208" i="30" s="1"/>
  <c r="AK70" i="30"/>
  <c r="AK209" i="30" s="1"/>
  <c r="AK57" i="30"/>
  <c r="AK197" i="30" s="1"/>
  <c r="AI8" i="34"/>
  <c r="BB110" i="34"/>
  <c r="AK33" i="30"/>
  <c r="AK195" i="30" s="1"/>
  <c r="AI34" i="34" l="1"/>
  <c r="AI35" i="34" s="1"/>
  <c r="AJ25" i="34"/>
  <c r="AK58" i="35"/>
  <c r="AK49" i="30"/>
  <c r="AL40" i="30" s="1"/>
  <c r="AK212" i="30"/>
  <c r="AK35" i="35" s="1"/>
  <c r="AK183" i="30"/>
  <c r="AK25" i="30"/>
  <c r="AK188" i="30"/>
  <c r="AK85" i="30"/>
  <c r="AK182" i="30"/>
  <c r="AK13" i="30"/>
  <c r="AK73" i="30"/>
  <c r="AK184" i="30"/>
  <c r="AK37" i="30"/>
  <c r="AK61" i="30"/>
  <c r="AK201" i="30"/>
  <c r="BC19" i="35"/>
  <c r="BC106" i="34"/>
  <c r="BC109" i="34" s="1"/>
  <c r="AJ31" i="34" l="1"/>
  <c r="AJ6" i="35"/>
  <c r="AJ17" i="34"/>
  <c r="AK78" i="35"/>
  <c r="AK130" i="30"/>
  <c r="AK132" i="30"/>
  <c r="AL64" i="30"/>
  <c r="AK190" i="30"/>
  <c r="AK128" i="30"/>
  <c r="AL16" i="30"/>
  <c r="AK127" i="30"/>
  <c r="AL4" i="30"/>
  <c r="AL5" i="30" s="1"/>
  <c r="AL42" i="30"/>
  <c r="AL163" i="30" s="1"/>
  <c r="AL41" i="30"/>
  <c r="AL218" i="30" s="1"/>
  <c r="AJ16" i="34"/>
  <c r="AK34" i="35"/>
  <c r="BC110" i="34"/>
  <c r="AK131" i="30"/>
  <c r="AL52" i="30"/>
  <c r="AK133" i="30"/>
  <c r="AL76" i="30"/>
  <c r="AL28" i="30"/>
  <c r="AK129" i="30"/>
  <c r="AK135" i="30" l="1"/>
  <c r="AL8" i="30" s="1"/>
  <c r="AL17" i="30"/>
  <c r="AL216" i="30" s="1"/>
  <c r="AL18" i="30"/>
  <c r="AL161" i="30" s="1"/>
  <c r="AJ15" i="34"/>
  <c r="AJ19" i="34" s="1"/>
  <c r="BD19" i="35"/>
  <c r="BD106" i="34"/>
  <c r="BD109" i="34" s="1"/>
  <c r="AL66" i="30"/>
  <c r="AL165" i="30" s="1"/>
  <c r="AL65" i="30"/>
  <c r="AL220" i="30" s="1"/>
  <c r="AL53" i="30"/>
  <c r="AL219" i="30" s="1"/>
  <c r="AL54" i="30"/>
  <c r="AL164" i="30" s="1"/>
  <c r="AL30" i="30"/>
  <c r="AL162" i="30" s="1"/>
  <c r="AL29" i="30"/>
  <c r="AL217" i="30" s="1"/>
  <c r="AL77" i="30"/>
  <c r="AL221" i="30" s="1"/>
  <c r="AL78" i="30"/>
  <c r="AL166" i="30" s="1"/>
  <c r="AL6" i="30"/>
  <c r="AL160" i="30" s="1"/>
  <c r="AL215" i="30"/>
  <c r="AL20" i="30" l="1"/>
  <c r="AL182" i="30"/>
  <c r="AL80" i="30"/>
  <c r="AL44" i="30"/>
  <c r="AL56" i="30"/>
  <c r="AL32" i="30"/>
  <c r="AL184" i="30" s="1"/>
  <c r="AL68" i="30"/>
  <c r="AL187" i="30" s="1"/>
  <c r="AL70" i="30"/>
  <c r="AL209" i="30" s="1"/>
  <c r="AL33" i="30"/>
  <c r="AL195" i="30" s="1"/>
  <c r="AL69" i="30"/>
  <c r="AL198" i="30" s="1"/>
  <c r="AL34" i="30"/>
  <c r="AL206" i="30" s="1"/>
  <c r="AL186" i="30"/>
  <c r="AL183" i="30"/>
  <c r="AL57" i="30"/>
  <c r="AL197" i="30" s="1"/>
  <c r="AL22" i="30"/>
  <c r="AL205" i="30" s="1"/>
  <c r="AL58" i="30"/>
  <c r="AL208" i="30" s="1"/>
  <c r="AL21" i="30"/>
  <c r="AL194" i="30" s="1"/>
  <c r="AL188" i="30"/>
  <c r="AL81" i="30"/>
  <c r="AL199" i="30" s="1"/>
  <c r="AL82" i="30"/>
  <c r="AL210" i="30" s="1"/>
  <c r="BD110" i="34"/>
  <c r="AJ26" i="34"/>
  <c r="AJ22" i="34"/>
  <c r="AJ27" i="34" s="1"/>
  <c r="AK5" i="35"/>
  <c r="AJ8" i="34"/>
  <c r="AK10" i="34"/>
  <c r="AL46" i="30"/>
  <c r="AL207" i="30" s="1"/>
  <c r="AL45" i="30"/>
  <c r="AL196" i="30" s="1"/>
  <c r="AL168" i="30"/>
  <c r="AK18" i="34" s="1"/>
  <c r="AL29" i="35" s="1"/>
  <c r="K29" i="51" s="1"/>
  <c r="AL10" i="30"/>
  <c r="AL204" i="30" s="1"/>
  <c r="AL223" i="30"/>
  <c r="AK11" i="34" s="1"/>
  <c r="AL9" i="30"/>
  <c r="AL37" i="30" l="1"/>
  <c r="AM28" i="30" s="1"/>
  <c r="AM29" i="30" s="1"/>
  <c r="AM217" i="30" s="1"/>
  <c r="AK25" i="34"/>
  <c r="AL25" i="30"/>
  <c r="AL128" i="30" s="1"/>
  <c r="AL61" i="30"/>
  <c r="AL131" i="30" s="1"/>
  <c r="AL73" i="30"/>
  <c r="AM64" i="30" s="1"/>
  <c r="AL85" i="30"/>
  <c r="AL133" i="30" s="1"/>
  <c r="AL58" i="35"/>
  <c r="K57" i="51" s="1"/>
  <c r="AK20" i="34"/>
  <c r="BE19" i="35"/>
  <c r="BE106" i="34"/>
  <c r="BE109" i="34" s="1"/>
  <c r="AJ28" i="34"/>
  <c r="AJ32" i="34" s="1"/>
  <c r="AK71" i="35" s="1"/>
  <c r="AL185" i="30"/>
  <c r="AL190" i="30" s="1"/>
  <c r="AL49" i="30"/>
  <c r="AL193" i="30"/>
  <c r="AL201" i="30" s="1"/>
  <c r="AL13" i="30"/>
  <c r="AL212" i="30"/>
  <c r="AJ34" i="34" l="1"/>
  <c r="AJ35" i="34" s="1"/>
  <c r="AL129" i="30"/>
  <c r="AM30" i="30"/>
  <c r="AM162" i="30" s="1"/>
  <c r="AL132" i="30"/>
  <c r="AM16" i="30"/>
  <c r="AM18" i="30" s="1"/>
  <c r="AM161" i="30" s="1"/>
  <c r="AM52" i="30"/>
  <c r="AM53" i="30" s="1"/>
  <c r="AM219" i="30" s="1"/>
  <c r="AM76" i="30"/>
  <c r="AM78" i="30" s="1"/>
  <c r="AM166" i="30" s="1"/>
  <c r="AL130" i="30"/>
  <c r="AM40" i="30"/>
  <c r="AM66" i="30"/>
  <c r="AM165" i="30" s="1"/>
  <c r="AM65" i="30"/>
  <c r="AM220" i="30" s="1"/>
  <c r="BE110" i="34"/>
  <c r="AK15" i="34"/>
  <c r="K42" i="51"/>
  <c r="AL78" i="35"/>
  <c r="AK17" i="34"/>
  <c r="AL35" i="35"/>
  <c r="K35" i="51" s="1"/>
  <c r="AK16" i="34"/>
  <c r="AL34" i="35"/>
  <c r="K34" i="51" s="1"/>
  <c r="AL127" i="30"/>
  <c r="AM4" i="30"/>
  <c r="AM5" i="30" s="1"/>
  <c r="AK6" i="35" l="1"/>
  <c r="AK31" i="34"/>
  <c r="AM77" i="30"/>
  <c r="AM221" i="30" s="1"/>
  <c r="AM17" i="30"/>
  <c r="AM216" i="30" s="1"/>
  <c r="AM54" i="30"/>
  <c r="AM164" i="30" s="1"/>
  <c r="BF19" i="35"/>
  <c r="BF106" i="34"/>
  <c r="BF109" i="34" s="1"/>
  <c r="AM41" i="30"/>
  <c r="AM218" i="30" s="1"/>
  <c r="AM42" i="30"/>
  <c r="AM163" i="30" s="1"/>
  <c r="AM6" i="30"/>
  <c r="AM160" i="30" s="1"/>
  <c r="AM215" i="30"/>
  <c r="AL135" i="30"/>
  <c r="AK19" i="34"/>
  <c r="AM46" i="30" l="1"/>
  <c r="AM207" i="30" s="1"/>
  <c r="AM80" i="30"/>
  <c r="AM20" i="30"/>
  <c r="AM56" i="30"/>
  <c r="AM44" i="30"/>
  <c r="AM32" i="30"/>
  <c r="AM68" i="30"/>
  <c r="AM8" i="30"/>
  <c r="AM182" i="30" s="1"/>
  <c r="AM223" i="30"/>
  <c r="AL11" i="34" s="1"/>
  <c r="AM58" i="35" s="1"/>
  <c r="AM168" i="30"/>
  <c r="AL18" i="34" s="1"/>
  <c r="AM29" i="35" s="1"/>
  <c r="AM9" i="30"/>
  <c r="AM193" i="30" s="1"/>
  <c r="AM10" i="30"/>
  <c r="AM204" i="30" s="1"/>
  <c r="AM185" i="30"/>
  <c r="BF110" i="34"/>
  <c r="AK26" i="34"/>
  <c r="AK22" i="34"/>
  <c r="AK27" i="34" s="1"/>
  <c r="AL5" i="35"/>
  <c r="K5" i="51" s="1"/>
  <c r="K89" i="51" s="1"/>
  <c r="AL10" i="34"/>
  <c r="AK8" i="34"/>
  <c r="AM34" i="30"/>
  <c r="AM206" i="30" s="1"/>
  <c r="AM33" i="30"/>
  <c r="AM195" i="30" s="1"/>
  <c r="AM57" i="30"/>
  <c r="AM197" i="30" s="1"/>
  <c r="AM81" i="30"/>
  <c r="AM199" i="30" s="1"/>
  <c r="AM70" i="30"/>
  <c r="AM209" i="30" s="1"/>
  <c r="AM58" i="30"/>
  <c r="AM208" i="30" s="1"/>
  <c r="AM82" i="30"/>
  <c r="AM210" i="30" s="1"/>
  <c r="AM69" i="30"/>
  <c r="AM198" i="30" s="1"/>
  <c r="AM22" i="30"/>
  <c r="AM205" i="30" s="1"/>
  <c r="AM21" i="30"/>
  <c r="AM194" i="30" s="1"/>
  <c r="AM45" i="30"/>
  <c r="AM196" i="30" s="1"/>
  <c r="AL25" i="34" l="1"/>
  <c r="AL20" i="34"/>
  <c r="AM13" i="30"/>
  <c r="AM127" i="30" s="1"/>
  <c r="AM201" i="30"/>
  <c r="AM34" i="35" s="1"/>
  <c r="AM212" i="30"/>
  <c r="AM35" i="35" s="1"/>
  <c r="AM49" i="30"/>
  <c r="AM78" i="35"/>
  <c r="AM188" i="30"/>
  <c r="AM85" i="30"/>
  <c r="K85" i="51"/>
  <c r="K26" i="51"/>
  <c r="BG19" i="35"/>
  <c r="BG106" i="34"/>
  <c r="BG109" i="34" s="1"/>
  <c r="AM186" i="30"/>
  <c r="AM61" i="30"/>
  <c r="AM183" i="30"/>
  <c r="AM25" i="30"/>
  <c r="AM187" i="30"/>
  <c r="AM73" i="30"/>
  <c r="AM184" i="30"/>
  <c r="AM37" i="30"/>
  <c r="AK28" i="34"/>
  <c r="AK32" i="34" s="1"/>
  <c r="AK34" i="34" s="1"/>
  <c r="AL71" i="35" l="1"/>
  <c r="K70" i="51" s="1"/>
  <c r="AN4" i="30"/>
  <c r="AN5" i="30" s="1"/>
  <c r="AN215" i="30" s="1"/>
  <c r="AL16" i="34"/>
  <c r="AL17" i="34"/>
  <c r="AM132" i="30"/>
  <c r="AN64" i="30"/>
  <c r="AM130" i="30"/>
  <c r="AN40" i="30"/>
  <c r="AL31" i="34"/>
  <c r="AL6" i="35"/>
  <c r="K6" i="51" s="1"/>
  <c r="AK35" i="34"/>
  <c r="AM128" i="30"/>
  <c r="AN16" i="30"/>
  <c r="AM131" i="30"/>
  <c r="AN52" i="30"/>
  <c r="AM190" i="30"/>
  <c r="AM129" i="30"/>
  <c r="AN28" i="30"/>
  <c r="BG110" i="34"/>
  <c r="AM133" i="30"/>
  <c r="AN76" i="30"/>
  <c r="AN6" i="30" l="1"/>
  <c r="AN160" i="30" s="1"/>
  <c r="AM135" i="30"/>
  <c r="K78" i="51"/>
  <c r="AL15" i="34"/>
  <c r="AL19" i="34" s="1"/>
  <c r="AN78" i="30"/>
  <c r="AN166" i="30" s="1"/>
  <c r="AN77" i="30"/>
  <c r="AN221" i="30" s="1"/>
  <c r="AN65" i="30"/>
  <c r="AN220" i="30" s="1"/>
  <c r="AN66" i="30"/>
  <c r="AN165" i="30" s="1"/>
  <c r="BH19" i="35"/>
  <c r="BH106" i="34"/>
  <c r="BH109" i="34" s="1"/>
  <c r="AN41" i="30"/>
  <c r="AN218" i="30" s="1"/>
  <c r="AN42" i="30"/>
  <c r="AN163" i="30" s="1"/>
  <c r="AN53" i="30"/>
  <c r="AN219" i="30" s="1"/>
  <c r="AN54" i="30"/>
  <c r="AN164" i="30" s="1"/>
  <c r="AN29" i="30"/>
  <c r="AN217" i="30" s="1"/>
  <c r="AN30" i="30"/>
  <c r="AN162" i="30" s="1"/>
  <c r="AN17" i="30"/>
  <c r="AN216" i="30" s="1"/>
  <c r="AN18" i="30"/>
  <c r="AN161" i="30" s="1"/>
  <c r="AN81" i="30" l="1"/>
  <c r="AN199" i="30" s="1"/>
  <c r="AN8" i="30"/>
  <c r="AN32" i="30"/>
  <c r="AN184" i="30" s="1"/>
  <c r="AN44" i="30"/>
  <c r="AN185" i="30" s="1"/>
  <c r="AN80" i="30"/>
  <c r="AN188" i="30" s="1"/>
  <c r="AN20" i="30"/>
  <c r="AN56" i="30"/>
  <c r="AN186" i="30" s="1"/>
  <c r="AN68" i="30"/>
  <c r="AN187" i="30" s="1"/>
  <c r="AN34" i="30"/>
  <c r="AN206" i="30" s="1"/>
  <c r="AN46" i="30"/>
  <c r="AN207" i="30" s="1"/>
  <c r="AN33" i="30"/>
  <c r="AN195" i="30" s="1"/>
  <c r="AN57" i="30"/>
  <c r="AN197" i="30" s="1"/>
  <c r="AN58" i="30"/>
  <c r="AN208" i="30" s="1"/>
  <c r="AN82" i="30"/>
  <c r="AN210" i="30" s="1"/>
  <c r="AN45" i="30"/>
  <c r="AN196" i="30" s="1"/>
  <c r="AN223" i="30"/>
  <c r="AM11" i="34" s="1"/>
  <c r="AN58" i="35" s="1"/>
  <c r="AN168" i="30"/>
  <c r="AM18" i="34" s="1"/>
  <c r="AN29" i="35" s="1"/>
  <c r="AL22" i="34"/>
  <c r="AL27" i="34" s="1"/>
  <c r="AL8" i="34"/>
  <c r="AM5" i="35"/>
  <c r="AL26" i="34"/>
  <c r="AM10" i="34"/>
  <c r="AN9" i="30"/>
  <c r="AN193" i="30" s="1"/>
  <c r="AN10" i="30"/>
  <c r="AN204" i="30" s="1"/>
  <c r="AN69" i="30"/>
  <c r="AN198" i="30" s="1"/>
  <c r="AN22" i="30"/>
  <c r="AN205" i="30" s="1"/>
  <c r="AN70" i="30"/>
  <c r="AN209" i="30" s="1"/>
  <c r="AN21" i="30"/>
  <c r="AN194" i="30" s="1"/>
  <c r="AM25" i="34" l="1"/>
  <c r="AN49" i="30"/>
  <c r="AN130" i="30" s="1"/>
  <c r="AN37" i="30"/>
  <c r="AN129" i="30" s="1"/>
  <c r="AN61" i="30"/>
  <c r="AO52" i="30" s="1"/>
  <c r="AN85" i="30"/>
  <c r="AO76" i="30" s="1"/>
  <c r="AL28" i="34"/>
  <c r="AL32" i="34" s="1"/>
  <c r="AL34" i="34" s="1"/>
  <c r="AN73" i="30"/>
  <c r="AM20" i="34"/>
  <c r="AN183" i="30"/>
  <c r="AN25" i="30"/>
  <c r="AN212" i="30"/>
  <c r="AN78" i="35"/>
  <c r="AN182" i="30"/>
  <c r="AN13" i="30"/>
  <c r="BH110" i="34"/>
  <c r="AN201" i="30"/>
  <c r="AM71" i="35" l="1"/>
  <c r="AN131" i="30"/>
  <c r="AO40" i="30"/>
  <c r="AO42" i="30" s="1"/>
  <c r="AO163" i="30" s="1"/>
  <c r="AO28" i="30"/>
  <c r="AO29" i="30" s="1"/>
  <c r="AO217" i="30" s="1"/>
  <c r="AN133" i="30"/>
  <c r="AN190" i="30"/>
  <c r="AM15" i="34" s="1"/>
  <c r="AM17" i="34"/>
  <c r="AN35" i="35"/>
  <c r="AO53" i="30"/>
  <c r="AO219" i="30" s="1"/>
  <c r="AO54" i="30"/>
  <c r="AO164" i="30" s="1"/>
  <c r="AM6" i="35"/>
  <c r="AL35" i="34"/>
  <c r="AM31" i="34"/>
  <c r="AN128" i="30"/>
  <c r="AO16" i="30"/>
  <c r="BI19" i="35"/>
  <c r="BI106" i="34"/>
  <c r="BI109" i="34" s="1"/>
  <c r="AN132" i="30"/>
  <c r="AO64" i="30"/>
  <c r="AN34" i="35"/>
  <c r="AM16" i="34"/>
  <c r="AN127" i="30"/>
  <c r="AO4" i="30"/>
  <c r="AO5" i="30" s="1"/>
  <c r="AO78" i="30"/>
  <c r="AO166" i="30" s="1"/>
  <c r="AO77" i="30"/>
  <c r="AO221" i="30" s="1"/>
  <c r="AO30" i="30" l="1"/>
  <c r="AO162" i="30" s="1"/>
  <c r="AO41" i="30"/>
  <c r="AO218" i="30" s="1"/>
  <c r="AO18" i="30"/>
  <c r="AO161" i="30" s="1"/>
  <c r="AO17" i="30"/>
  <c r="AO216" i="30" s="1"/>
  <c r="AO6" i="30"/>
  <c r="AO160" i="30" s="1"/>
  <c r="AO215" i="30"/>
  <c r="AN135" i="30"/>
  <c r="AO20" i="30" s="1"/>
  <c r="BI110" i="34"/>
  <c r="BJ19" i="35" s="1"/>
  <c r="M19" i="51" s="1"/>
  <c r="M25" i="51" s="1"/>
  <c r="AO65" i="30"/>
  <c r="AO220" i="30" s="1"/>
  <c r="AO66" i="30"/>
  <c r="AO165" i="30" s="1"/>
  <c r="AM19" i="34"/>
  <c r="AO32" i="30" l="1"/>
  <c r="AO44" i="30"/>
  <c r="AO56" i="30"/>
  <c r="AO68" i="30"/>
  <c r="AO187" i="30" s="1"/>
  <c r="AO80" i="30"/>
  <c r="AO8" i="30"/>
  <c r="AO182" i="30"/>
  <c r="AO168" i="30"/>
  <c r="AN18" i="34" s="1"/>
  <c r="AO29" i="35" s="1"/>
  <c r="AO22" i="30"/>
  <c r="AO205" i="30" s="1"/>
  <c r="AO223" i="30"/>
  <c r="AN11" i="34" s="1"/>
  <c r="AO46" i="30"/>
  <c r="AO207" i="30" s="1"/>
  <c r="AO57" i="30"/>
  <c r="AO197" i="30" s="1"/>
  <c r="AO45" i="30"/>
  <c r="AO196" i="30" s="1"/>
  <c r="AO58" i="30"/>
  <c r="AO208" i="30" s="1"/>
  <c r="AO82" i="30"/>
  <c r="AO210" i="30" s="1"/>
  <c r="AO81" i="30"/>
  <c r="AO199" i="30" s="1"/>
  <c r="AO33" i="30"/>
  <c r="AO195" i="30" s="1"/>
  <c r="AO34" i="30"/>
  <c r="AO206" i="30" s="1"/>
  <c r="AO70" i="30"/>
  <c r="AO209" i="30" s="1"/>
  <c r="AO9" i="30"/>
  <c r="AO193" i="30" s="1"/>
  <c r="AM22" i="34"/>
  <c r="AM27" i="34" s="1"/>
  <c r="AM26" i="34"/>
  <c r="AM8" i="34"/>
  <c r="AN5" i="35"/>
  <c r="AN10" i="34"/>
  <c r="AN25" i="34" s="1"/>
  <c r="AO69" i="30"/>
  <c r="AO198" i="30" s="1"/>
  <c r="AO10" i="30"/>
  <c r="AO204" i="30" s="1"/>
  <c r="AO21" i="30"/>
  <c r="AO194" i="30" s="1"/>
  <c r="AO212" i="30" l="1"/>
  <c r="AN17" i="34" s="1"/>
  <c r="AO201" i="30"/>
  <c r="AM28" i="34"/>
  <c r="AM32" i="34" s="1"/>
  <c r="AN71" i="35" s="1"/>
  <c r="AO183" i="30"/>
  <c r="AO25" i="30"/>
  <c r="AO186" i="30"/>
  <c r="AO61" i="30"/>
  <c r="AO188" i="30"/>
  <c r="AO85" i="30"/>
  <c r="AO185" i="30"/>
  <c r="AO49" i="30"/>
  <c r="M83" i="51"/>
  <c r="AO73" i="30"/>
  <c r="AO184" i="30"/>
  <c r="AO37" i="30"/>
  <c r="AO13" i="30"/>
  <c r="AO58" i="35"/>
  <c r="AN20" i="34"/>
  <c r="AM34" i="34" l="1"/>
  <c r="AN6" i="35" s="1"/>
  <c r="AO35" i="35"/>
  <c r="AO129" i="30"/>
  <c r="AP28" i="30"/>
  <c r="AO128" i="30"/>
  <c r="AP16" i="30"/>
  <c r="AO131" i="30"/>
  <c r="AP52" i="30"/>
  <c r="AO190" i="30"/>
  <c r="AO78" i="35"/>
  <c r="AO133" i="30"/>
  <c r="AP76" i="30"/>
  <c r="AO130" i="30"/>
  <c r="AP40" i="30"/>
  <c r="AO132" i="30"/>
  <c r="AP64" i="30"/>
  <c r="AO127" i="30"/>
  <c r="AP4" i="30"/>
  <c r="AO34" i="35"/>
  <c r="AN16" i="34"/>
  <c r="AM35" i="34" l="1"/>
  <c r="AN31" i="34"/>
  <c r="AP5" i="30"/>
  <c r="AP215" i="30" s="1"/>
  <c r="AP6" i="30"/>
  <c r="AP160" i="30" s="1"/>
  <c r="AP41" i="30"/>
  <c r="AP218" i="30" s="1"/>
  <c r="AP42" i="30"/>
  <c r="AP163" i="30" s="1"/>
  <c r="AP29" i="30"/>
  <c r="AP217" i="30" s="1"/>
  <c r="AP30" i="30"/>
  <c r="AP162" i="30" s="1"/>
  <c r="AP53" i="30"/>
  <c r="AP219" i="30" s="1"/>
  <c r="AP54" i="30"/>
  <c r="AP164" i="30" s="1"/>
  <c r="AO135" i="30"/>
  <c r="AP10" i="30" s="1"/>
  <c r="AP204" i="30" s="1"/>
  <c r="AN15" i="34"/>
  <c r="AN19" i="34" s="1"/>
  <c r="AP78" i="30"/>
  <c r="AP166" i="30" s="1"/>
  <c r="AP77" i="30"/>
  <c r="AP221" i="30" s="1"/>
  <c r="AP65" i="30"/>
  <c r="AP220" i="30" s="1"/>
  <c r="AP66" i="30"/>
  <c r="AP165" i="30" s="1"/>
  <c r="AP18" i="30"/>
  <c r="AP161" i="30" s="1"/>
  <c r="AP17" i="30"/>
  <c r="AP216" i="30" s="1"/>
  <c r="AP8" i="30" l="1"/>
  <c r="AP80" i="30"/>
  <c r="AP68" i="30"/>
  <c r="AP32" i="30"/>
  <c r="AP184" i="30" s="1"/>
  <c r="AP44" i="30"/>
  <c r="AP56" i="30"/>
  <c r="AP20" i="30"/>
  <c r="AP183" i="30" s="1"/>
  <c r="AP186" i="30"/>
  <c r="AP187" i="30"/>
  <c r="AP69" i="30"/>
  <c r="AP198" i="30" s="1"/>
  <c r="AP33" i="30"/>
  <c r="AP195" i="30" s="1"/>
  <c r="AP185" i="30"/>
  <c r="AP70" i="30"/>
  <c r="AP209" i="30" s="1"/>
  <c r="AP223" i="30"/>
  <c r="AO11" i="34" s="1"/>
  <c r="AP57" i="30"/>
  <c r="AP197" i="30" s="1"/>
  <c r="AP34" i="30"/>
  <c r="AP206" i="30" s="1"/>
  <c r="AP45" i="30"/>
  <c r="AP196" i="30" s="1"/>
  <c r="AP168" i="30"/>
  <c r="AO18" i="34" s="1"/>
  <c r="AP29" i="35" s="1"/>
  <c r="AP58" i="30"/>
  <c r="AP208" i="30" s="1"/>
  <c r="AP46" i="30"/>
  <c r="AP207" i="30" s="1"/>
  <c r="AP21" i="30"/>
  <c r="AP194" i="30" s="1"/>
  <c r="AP81" i="30"/>
  <c r="AP199" i="30" s="1"/>
  <c r="AP22" i="30"/>
  <c r="AP205" i="30" s="1"/>
  <c r="AP188" i="30"/>
  <c r="AN26" i="34"/>
  <c r="AN22" i="34"/>
  <c r="AN27" i="34" s="1"/>
  <c r="AN8" i="34"/>
  <c r="AO5" i="35"/>
  <c r="AO10" i="34"/>
  <c r="AP9" i="30"/>
  <c r="AP193" i="30" s="1"/>
  <c r="AP82" i="30"/>
  <c r="AP210" i="30" s="1"/>
  <c r="AO25" i="34" l="1"/>
  <c r="AP61" i="30"/>
  <c r="AP131" i="30" s="1"/>
  <c r="AP212" i="30"/>
  <c r="AO17" i="34" s="1"/>
  <c r="AP201" i="30"/>
  <c r="AP34" i="35" s="1"/>
  <c r="AP73" i="30"/>
  <c r="AP132" i="30" s="1"/>
  <c r="AP85" i="30"/>
  <c r="AP133" i="30" s="1"/>
  <c r="AP25" i="30"/>
  <c r="AP128" i="30" s="1"/>
  <c r="AP182" i="30"/>
  <c r="AP190" i="30" s="1"/>
  <c r="AP13" i="30"/>
  <c r="AP58" i="35"/>
  <c r="AO20" i="34"/>
  <c r="AP37" i="30"/>
  <c r="AP49" i="30"/>
  <c r="AN28" i="34"/>
  <c r="AN32" i="34" s="1"/>
  <c r="AN34" i="34" s="1"/>
  <c r="AO71" i="35" l="1"/>
  <c r="AP35" i="35"/>
  <c r="AQ52" i="30"/>
  <c r="AQ54" i="30" s="1"/>
  <c r="AQ164" i="30" s="1"/>
  <c r="AQ64" i="30"/>
  <c r="AQ65" i="30" s="1"/>
  <c r="AQ220" i="30" s="1"/>
  <c r="AO16" i="34"/>
  <c r="AQ76" i="30"/>
  <c r="AQ77" i="30" s="1"/>
  <c r="AQ221" i="30" s="1"/>
  <c r="AQ16" i="30"/>
  <c r="AQ18" i="30" s="1"/>
  <c r="AQ161" i="30" s="1"/>
  <c r="AO15" i="34"/>
  <c r="AP78" i="35"/>
  <c r="AQ40" i="30"/>
  <c r="AP130" i="30"/>
  <c r="AO31" i="34"/>
  <c r="AN35" i="34"/>
  <c r="AO6" i="35"/>
  <c r="AP129" i="30"/>
  <c r="AQ28" i="30"/>
  <c r="AP127" i="30"/>
  <c r="AQ4" i="30"/>
  <c r="AQ5" i="30" s="1"/>
  <c r="AQ53" i="30" l="1"/>
  <c r="AQ219" i="30" s="1"/>
  <c r="AO19" i="34"/>
  <c r="AQ66" i="30"/>
  <c r="AQ165" i="30" s="1"/>
  <c r="AQ17" i="30"/>
  <c r="AQ216" i="30" s="1"/>
  <c r="AQ78" i="30"/>
  <c r="AQ166" i="30" s="1"/>
  <c r="AP135" i="30"/>
  <c r="AQ8" i="30" s="1"/>
  <c r="AQ29" i="30"/>
  <c r="AQ217" i="30" s="1"/>
  <c r="AQ30" i="30"/>
  <c r="AQ162" i="30" s="1"/>
  <c r="AQ41" i="30"/>
  <c r="AQ218" i="30" s="1"/>
  <c r="AQ42" i="30"/>
  <c r="AQ163" i="30" s="1"/>
  <c r="AQ6" i="30"/>
  <c r="AQ160" i="30" s="1"/>
  <c r="AQ215" i="30"/>
  <c r="AQ32" i="30" l="1"/>
  <c r="AQ33" i="30"/>
  <c r="AQ195" i="30" s="1"/>
  <c r="AQ20" i="30"/>
  <c r="AQ68" i="30"/>
  <c r="AQ80" i="30"/>
  <c r="AQ56" i="30"/>
  <c r="AQ44" i="30"/>
  <c r="AO22" i="34"/>
  <c r="AO27" i="34" s="1"/>
  <c r="AP10" i="34"/>
  <c r="AP5" i="35"/>
  <c r="AO26" i="34"/>
  <c r="AQ168" i="30"/>
  <c r="AP18" i="34" s="1"/>
  <c r="AQ29" i="35" s="1"/>
  <c r="AQ182" i="30"/>
  <c r="AQ185" i="30"/>
  <c r="AQ184" i="30"/>
  <c r="AQ46" i="30"/>
  <c r="AQ207" i="30" s="1"/>
  <c r="AQ34" i="30"/>
  <c r="AQ206" i="30" s="1"/>
  <c r="AQ45" i="30"/>
  <c r="AQ196" i="30" s="1"/>
  <c r="AQ9" i="30"/>
  <c r="AQ193" i="30" s="1"/>
  <c r="AO8" i="34"/>
  <c r="AQ223" i="30"/>
  <c r="AP11" i="34" s="1"/>
  <c r="AQ58" i="35" s="1"/>
  <c r="AQ70" i="30"/>
  <c r="AQ209" i="30" s="1"/>
  <c r="AQ21" i="30"/>
  <c r="AQ194" i="30" s="1"/>
  <c r="AQ81" i="30"/>
  <c r="AQ199" i="30" s="1"/>
  <c r="AQ22" i="30"/>
  <c r="AQ205" i="30" s="1"/>
  <c r="AQ82" i="30"/>
  <c r="AQ210" i="30" s="1"/>
  <c r="AQ69" i="30"/>
  <c r="AQ198" i="30" s="1"/>
  <c r="AQ57" i="30"/>
  <c r="AQ197" i="30" s="1"/>
  <c r="AQ58" i="30"/>
  <c r="AQ208" i="30" s="1"/>
  <c r="AQ10" i="30"/>
  <c r="AQ204" i="30" s="1"/>
  <c r="AO28" i="34" l="1"/>
  <c r="AO32" i="34" s="1"/>
  <c r="AP71" i="35" s="1"/>
  <c r="AP25" i="34"/>
  <c r="AQ37" i="30"/>
  <c r="AR28" i="30" s="1"/>
  <c r="AR29" i="30" s="1"/>
  <c r="AR217" i="30" s="1"/>
  <c r="AP20" i="34"/>
  <c r="AQ201" i="30"/>
  <c r="AP16" i="34" s="1"/>
  <c r="AQ49" i="30"/>
  <c r="AQ78" i="35"/>
  <c r="AQ186" i="30"/>
  <c r="AQ61" i="30"/>
  <c r="AQ188" i="30"/>
  <c r="AQ85" i="30"/>
  <c r="AQ212" i="30"/>
  <c r="AQ183" i="30"/>
  <c r="AQ25" i="30"/>
  <c r="AQ187" i="30"/>
  <c r="AQ73" i="30"/>
  <c r="AQ13" i="30"/>
  <c r="AO34" i="34" l="1"/>
  <c r="AP31" i="34" s="1"/>
  <c r="AQ34" i="35"/>
  <c r="AR30" i="30"/>
  <c r="AR162" i="30" s="1"/>
  <c r="AQ129" i="30"/>
  <c r="AR40" i="30"/>
  <c r="AQ130" i="30"/>
  <c r="AQ35" i="35"/>
  <c r="AP17" i="34"/>
  <c r="AQ128" i="30"/>
  <c r="AR16" i="30"/>
  <c r="AQ190" i="30"/>
  <c r="AR76" i="30"/>
  <c r="AQ133" i="30"/>
  <c r="AR52" i="30"/>
  <c r="AQ131" i="30"/>
  <c r="AQ127" i="30"/>
  <c r="AR4" i="30"/>
  <c r="AR5" i="30" s="1"/>
  <c r="AR64" i="30"/>
  <c r="AQ132" i="30"/>
  <c r="AR56" i="30" l="1"/>
  <c r="AR44" i="30"/>
  <c r="AR68" i="30"/>
  <c r="AR80" i="30"/>
  <c r="AR20" i="30"/>
  <c r="AO35" i="34"/>
  <c r="AP6" i="35"/>
  <c r="AR41" i="30"/>
  <c r="AR218" i="30" s="1"/>
  <c r="AR42" i="30"/>
  <c r="AR163" i="30" s="1"/>
  <c r="AR6" i="30"/>
  <c r="AR160" i="30" s="1"/>
  <c r="AR215" i="30"/>
  <c r="AR53" i="30"/>
  <c r="AR219" i="30" s="1"/>
  <c r="AR54" i="30"/>
  <c r="AR164" i="30" s="1"/>
  <c r="AP15" i="34"/>
  <c r="AP19" i="34" s="1"/>
  <c r="AQ135" i="30"/>
  <c r="AR10" i="30" s="1"/>
  <c r="AR204" i="30" s="1"/>
  <c r="AR17" i="30"/>
  <c r="AR216" i="30" s="1"/>
  <c r="AR18" i="30"/>
  <c r="AR161" i="30" s="1"/>
  <c r="AR78" i="30"/>
  <c r="AR166" i="30" s="1"/>
  <c r="AR77" i="30"/>
  <c r="AR221" i="30" s="1"/>
  <c r="AR66" i="30"/>
  <c r="AR165" i="30" s="1"/>
  <c r="AR65" i="30"/>
  <c r="AR220" i="30" s="1"/>
  <c r="AR32" i="30" l="1"/>
  <c r="AR8" i="30"/>
  <c r="AR186" i="30"/>
  <c r="AR9" i="30"/>
  <c r="AR193" i="30" s="1"/>
  <c r="AR33" i="30"/>
  <c r="AR195" i="30" s="1"/>
  <c r="AR34" i="30"/>
  <c r="AR206" i="30" s="1"/>
  <c r="AR46" i="30"/>
  <c r="AR207" i="30" s="1"/>
  <c r="AR45" i="30"/>
  <c r="AR196" i="30" s="1"/>
  <c r="AR81" i="30"/>
  <c r="AR199" i="30" s="1"/>
  <c r="AR183" i="30"/>
  <c r="AR21" i="30"/>
  <c r="AR194" i="30" s="1"/>
  <c r="AR223" i="30"/>
  <c r="AQ11" i="34" s="1"/>
  <c r="AR57" i="30"/>
  <c r="AR197" i="30" s="1"/>
  <c r="AR22" i="30"/>
  <c r="AR205" i="30" s="1"/>
  <c r="AR168" i="30"/>
  <c r="AQ18" i="34" s="1"/>
  <c r="AR29" i="35" s="1"/>
  <c r="AR188" i="30"/>
  <c r="AR82" i="30"/>
  <c r="AR210" i="30" s="1"/>
  <c r="AR58" i="30"/>
  <c r="AR208" i="30" s="1"/>
  <c r="AR69" i="30"/>
  <c r="AR198" i="30" s="1"/>
  <c r="AR70" i="30"/>
  <c r="AR209" i="30" s="1"/>
  <c r="AP26" i="34"/>
  <c r="AP22" i="34"/>
  <c r="AP27" i="34" s="1"/>
  <c r="AP8" i="34"/>
  <c r="AQ5" i="35"/>
  <c r="AQ10" i="34"/>
  <c r="AQ25" i="34" l="1"/>
  <c r="AR212" i="30"/>
  <c r="AR35" i="35" s="1"/>
  <c r="AR187" i="30"/>
  <c r="AR73" i="30"/>
  <c r="AR58" i="35"/>
  <c r="AQ20" i="34"/>
  <c r="AR185" i="30"/>
  <c r="AR49" i="30"/>
  <c r="AR25" i="30"/>
  <c r="AR61" i="30"/>
  <c r="AR85" i="30"/>
  <c r="AR201" i="30"/>
  <c r="AR182" i="30"/>
  <c r="AR13" i="30"/>
  <c r="AP28" i="34"/>
  <c r="AP32" i="34" s="1"/>
  <c r="AQ71" i="35" s="1"/>
  <c r="AR184" i="30"/>
  <c r="AR37" i="30"/>
  <c r="AP34" i="34" l="1"/>
  <c r="AP35" i="34" s="1"/>
  <c r="AQ17" i="34"/>
  <c r="AR131" i="30"/>
  <c r="AS52" i="30"/>
  <c r="AR78" i="35"/>
  <c r="AR129" i="30"/>
  <c r="AS28" i="30"/>
  <c r="AR128" i="30"/>
  <c r="AS16" i="30"/>
  <c r="AQ16" i="34"/>
  <c r="AR34" i="35"/>
  <c r="AR130" i="30"/>
  <c r="AS40" i="30"/>
  <c r="AR132" i="30"/>
  <c r="AS64" i="30"/>
  <c r="AR127" i="30"/>
  <c r="AS4" i="30"/>
  <c r="AS5" i="30" s="1"/>
  <c r="AR133" i="30"/>
  <c r="AS76" i="30"/>
  <c r="AR190" i="30"/>
  <c r="AQ31" i="34" l="1"/>
  <c r="AQ6" i="35"/>
  <c r="AS6" i="30"/>
  <c r="AS160" i="30" s="1"/>
  <c r="AS215" i="30"/>
  <c r="AS41" i="30"/>
  <c r="AS218" i="30" s="1"/>
  <c r="AS42" i="30"/>
  <c r="AS163" i="30" s="1"/>
  <c r="AR135" i="30"/>
  <c r="AS21" i="30" s="1"/>
  <c r="AS194" i="30" s="1"/>
  <c r="AS53" i="30"/>
  <c r="AS219" i="30" s="1"/>
  <c r="AS54" i="30"/>
  <c r="AS164" i="30" s="1"/>
  <c r="AS30" i="30"/>
  <c r="AS162" i="30" s="1"/>
  <c r="AS29" i="30"/>
  <c r="AS217" i="30" s="1"/>
  <c r="AQ15" i="34"/>
  <c r="AQ19" i="34" s="1"/>
  <c r="AS65" i="30"/>
  <c r="AS220" i="30" s="1"/>
  <c r="AS66" i="30"/>
  <c r="AS165" i="30" s="1"/>
  <c r="AS77" i="30"/>
  <c r="AS221" i="30" s="1"/>
  <c r="AS78" i="30"/>
  <c r="AS166" i="30" s="1"/>
  <c r="AS17" i="30"/>
  <c r="AS216" i="30" s="1"/>
  <c r="AS18" i="30"/>
  <c r="AS161" i="30" s="1"/>
  <c r="AS56" i="30" l="1"/>
  <c r="AS80" i="30"/>
  <c r="AS44" i="30"/>
  <c r="AS32" i="30"/>
  <c r="AS20" i="30"/>
  <c r="AS183" i="30" s="1"/>
  <c r="AS68" i="30"/>
  <c r="AS187" i="30" s="1"/>
  <c r="AS8" i="30"/>
  <c r="AS186" i="30"/>
  <c r="AS57" i="30"/>
  <c r="AS197" i="30" s="1"/>
  <c r="AS9" i="30"/>
  <c r="AS193" i="30" s="1"/>
  <c r="AS69" i="30"/>
  <c r="AS198" i="30" s="1"/>
  <c r="AS70" i="30"/>
  <c r="AS209" i="30" s="1"/>
  <c r="AR10" i="34"/>
  <c r="AQ22" i="34"/>
  <c r="AQ27" i="34" s="1"/>
  <c r="AR5" i="35"/>
  <c r="AQ8" i="34"/>
  <c r="AQ26" i="34"/>
  <c r="AS33" i="30"/>
  <c r="AS195" i="30" s="1"/>
  <c r="AS34" i="30"/>
  <c r="AS206" i="30" s="1"/>
  <c r="AS10" i="30"/>
  <c r="AS204" i="30" s="1"/>
  <c r="AS81" i="30"/>
  <c r="AS199" i="30" s="1"/>
  <c r="AS223" i="30"/>
  <c r="AR11" i="34" s="1"/>
  <c r="AS82" i="30"/>
  <c r="AS210" i="30" s="1"/>
  <c r="AS185" i="30"/>
  <c r="AS168" i="30"/>
  <c r="AR18" i="34" s="1"/>
  <c r="AS29" i="35" s="1"/>
  <c r="AS58" i="30"/>
  <c r="AS208" i="30" s="1"/>
  <c r="AS45" i="30"/>
  <c r="AS196" i="30" s="1"/>
  <c r="AS22" i="30"/>
  <c r="AS205" i="30" s="1"/>
  <c r="AS46" i="30"/>
  <c r="AS207" i="30" s="1"/>
  <c r="AS184" i="30"/>
  <c r="AR25" i="34" l="1"/>
  <c r="AS73" i="30"/>
  <c r="AS132" i="30" s="1"/>
  <c r="AS201" i="30"/>
  <c r="AS34" i="35" s="1"/>
  <c r="AS49" i="30"/>
  <c r="AS130" i="30" s="1"/>
  <c r="AQ28" i="34"/>
  <c r="AQ32" i="34" s="1"/>
  <c r="AQ34" i="34" s="1"/>
  <c r="AS188" i="30"/>
  <c r="AS85" i="30"/>
  <c r="AS212" i="30"/>
  <c r="AS37" i="30"/>
  <c r="AS58" i="35"/>
  <c r="AR20" i="34"/>
  <c r="AS182" i="30"/>
  <c r="AS13" i="30"/>
  <c r="AS61" i="30"/>
  <c r="AS25" i="30"/>
  <c r="AR71" i="35"/>
  <c r="AT64" i="30" l="1"/>
  <c r="AT65" i="30" s="1"/>
  <c r="AT220" i="30" s="1"/>
  <c r="AT40" i="30"/>
  <c r="AT41" i="30" s="1"/>
  <c r="AT218" i="30" s="1"/>
  <c r="AR16" i="34"/>
  <c r="AS190" i="30"/>
  <c r="AR15" i="34" s="1"/>
  <c r="AS129" i="30"/>
  <c r="AT28" i="30"/>
  <c r="AR31" i="34"/>
  <c r="AR6" i="35"/>
  <c r="AQ35" i="34"/>
  <c r="AS35" i="35"/>
  <c r="AR17" i="34"/>
  <c r="AS133" i="30"/>
  <c r="AT76" i="30"/>
  <c r="AS127" i="30"/>
  <c r="AT4" i="30"/>
  <c r="AT5" i="30" s="1"/>
  <c r="AS128" i="30"/>
  <c r="AT16" i="30"/>
  <c r="AS78" i="35"/>
  <c r="AS131" i="30"/>
  <c r="AT52" i="30"/>
  <c r="AT42" i="30"/>
  <c r="AT163" i="30" s="1"/>
  <c r="AT66" i="30" l="1"/>
  <c r="AT165" i="30" s="1"/>
  <c r="AT18" i="30"/>
  <c r="AT161" i="30" s="1"/>
  <c r="AT17" i="30"/>
  <c r="AT216" i="30" s="1"/>
  <c r="AR19" i="34"/>
  <c r="AT6" i="30"/>
  <c r="AT160" i="30" s="1"/>
  <c r="AT215" i="30"/>
  <c r="AS135" i="30"/>
  <c r="AT20" i="30" s="1"/>
  <c r="AT30" i="30"/>
  <c r="AT162" i="30" s="1"/>
  <c r="AT29" i="30"/>
  <c r="AT217" i="30" s="1"/>
  <c r="AT53" i="30"/>
  <c r="AT219" i="30" s="1"/>
  <c r="AT54" i="30"/>
  <c r="AT164" i="30" s="1"/>
  <c r="AT78" i="30"/>
  <c r="AT166" i="30" s="1"/>
  <c r="AT77" i="30"/>
  <c r="AT221" i="30" s="1"/>
  <c r="AT58" i="30" l="1"/>
  <c r="AT208" i="30" s="1"/>
  <c r="AT68" i="30"/>
  <c r="AT44" i="30"/>
  <c r="AT56" i="30"/>
  <c r="AT32" i="30"/>
  <c r="AT80" i="30"/>
  <c r="AT188" i="30" s="1"/>
  <c r="AT8" i="30"/>
  <c r="AT182" i="30" s="1"/>
  <c r="AT10" i="30"/>
  <c r="AT204" i="30" s="1"/>
  <c r="AT33" i="30"/>
  <c r="AT195" i="30" s="1"/>
  <c r="AT22" i="30"/>
  <c r="AT205" i="30" s="1"/>
  <c r="AT21" i="30"/>
  <c r="AT194" i="30" s="1"/>
  <c r="AT82" i="30"/>
  <c r="AT210" i="30" s="1"/>
  <c r="AT34" i="30"/>
  <c r="AT206" i="30" s="1"/>
  <c r="AT183" i="30"/>
  <c r="AT81" i="30"/>
  <c r="AT223" i="30"/>
  <c r="AS11" i="34" s="1"/>
  <c r="AT168" i="30"/>
  <c r="AS18" i="34" s="1"/>
  <c r="AT29" i="35" s="1"/>
  <c r="AT45" i="30"/>
  <c r="AT196" i="30" s="1"/>
  <c r="AT69" i="30"/>
  <c r="AT198" i="30" s="1"/>
  <c r="AT70" i="30"/>
  <c r="AT209" i="30" s="1"/>
  <c r="AT46" i="30"/>
  <c r="AT207" i="30" s="1"/>
  <c r="AT184" i="30"/>
  <c r="AT9" i="30"/>
  <c r="AT193" i="30" s="1"/>
  <c r="AR22" i="34"/>
  <c r="AR27" i="34" s="1"/>
  <c r="AR8" i="34"/>
  <c r="AS10" i="34"/>
  <c r="AS5" i="35"/>
  <c r="AR26" i="34"/>
  <c r="AT57" i="30"/>
  <c r="AT197" i="30" s="1"/>
  <c r="AS25" i="34" l="1"/>
  <c r="AT212" i="30"/>
  <c r="AT35" i="35" s="1"/>
  <c r="AT25" i="30"/>
  <c r="AT128" i="30" s="1"/>
  <c r="AT58" i="35"/>
  <c r="AS20" i="34"/>
  <c r="AT199" i="30"/>
  <c r="AT201" i="30" s="1"/>
  <c r="AT85" i="30"/>
  <c r="AT185" i="30"/>
  <c r="AT49" i="30"/>
  <c r="AR28" i="34"/>
  <c r="AR32" i="34" s="1"/>
  <c r="AT13" i="30"/>
  <c r="AT187" i="30"/>
  <c r="AT73" i="30"/>
  <c r="AS71" i="35"/>
  <c r="AR34" i="34"/>
  <c r="AT186" i="30"/>
  <c r="AT61" i="30"/>
  <c r="AT37" i="30"/>
  <c r="AS17" i="34" l="1"/>
  <c r="AU16" i="30"/>
  <c r="AU18" i="30" s="1"/>
  <c r="AU161" i="30" s="1"/>
  <c r="AT190" i="30"/>
  <c r="AS15" i="34" s="1"/>
  <c r="AT130" i="30"/>
  <c r="AU40" i="30"/>
  <c r="AU28" i="30"/>
  <c r="AT129" i="30"/>
  <c r="AT34" i="35"/>
  <c r="AS16" i="34"/>
  <c r="AU52" i="30"/>
  <c r="AT131" i="30"/>
  <c r="AT127" i="30"/>
  <c r="AU4" i="30"/>
  <c r="AU5" i="30" s="1"/>
  <c r="AT78" i="35"/>
  <c r="AT132" i="30"/>
  <c r="AU64" i="30"/>
  <c r="AT133" i="30"/>
  <c r="AU76" i="30"/>
  <c r="AR35" i="34"/>
  <c r="AS6" i="35"/>
  <c r="AS31" i="34"/>
  <c r="AU17" i="30"/>
  <c r="AU216" i="30" s="1"/>
  <c r="AU30" i="30" l="1"/>
  <c r="AU162" i="30" s="1"/>
  <c r="AU29" i="30"/>
  <c r="AU217" i="30" s="1"/>
  <c r="AU65" i="30"/>
  <c r="AU220" i="30" s="1"/>
  <c r="AU66" i="30"/>
  <c r="AU165" i="30" s="1"/>
  <c r="AU77" i="30"/>
  <c r="AU221" i="30" s="1"/>
  <c r="AU78" i="30"/>
  <c r="AU166" i="30" s="1"/>
  <c r="AU53" i="30"/>
  <c r="AU219" i="30" s="1"/>
  <c r="AU54" i="30"/>
  <c r="AU164" i="30" s="1"/>
  <c r="AU42" i="30"/>
  <c r="AU163" i="30" s="1"/>
  <c r="AU41" i="30"/>
  <c r="AU218" i="30" s="1"/>
  <c r="AU6" i="30"/>
  <c r="AU160" i="30" s="1"/>
  <c r="AU215" i="30"/>
  <c r="AT135" i="30"/>
  <c r="AU56" i="30" s="1"/>
  <c r="AS19" i="34"/>
  <c r="AU80" i="30" l="1"/>
  <c r="AU82" i="30"/>
  <c r="AU210" i="30" s="1"/>
  <c r="AU20" i="30"/>
  <c r="AU8" i="30"/>
  <c r="AU44" i="30"/>
  <c r="AU68" i="30"/>
  <c r="AU187" i="30" s="1"/>
  <c r="AU32" i="30"/>
  <c r="AU182" i="30"/>
  <c r="AU10" i="30"/>
  <c r="AU204" i="30" s="1"/>
  <c r="AU69" i="30"/>
  <c r="AU198" i="30" s="1"/>
  <c r="AU45" i="30"/>
  <c r="AU196" i="30" s="1"/>
  <c r="AU81" i="30"/>
  <c r="AU199" i="30" s="1"/>
  <c r="AU22" i="30"/>
  <c r="AU205" i="30" s="1"/>
  <c r="AU21" i="30"/>
  <c r="AU194" i="30" s="1"/>
  <c r="AU9" i="30"/>
  <c r="AU193" i="30" s="1"/>
  <c r="AU223" i="30"/>
  <c r="AT11" i="34" s="1"/>
  <c r="AU186" i="30"/>
  <c r="AS26" i="34"/>
  <c r="AS22" i="34"/>
  <c r="AS27" i="34" s="1"/>
  <c r="AS8" i="34"/>
  <c r="AT10" i="34"/>
  <c r="AT5" i="35"/>
  <c r="AU34" i="30"/>
  <c r="AU206" i="30" s="1"/>
  <c r="AU58" i="30"/>
  <c r="AU208" i="30" s="1"/>
  <c r="AU168" i="30"/>
  <c r="AT18" i="34" s="1"/>
  <c r="AU29" i="35" s="1"/>
  <c r="AU33" i="30"/>
  <c r="AU195" i="30" s="1"/>
  <c r="AU70" i="30"/>
  <c r="AU209" i="30" s="1"/>
  <c r="AU46" i="30"/>
  <c r="AU207" i="30" s="1"/>
  <c r="AU57" i="30"/>
  <c r="AU197" i="30" s="1"/>
  <c r="AT25" i="34" l="1"/>
  <c r="AU73" i="30"/>
  <c r="AV64" i="30" s="1"/>
  <c r="AU212" i="30"/>
  <c r="AU35" i="35" s="1"/>
  <c r="AU61" i="30"/>
  <c r="AU185" i="30"/>
  <c r="AU49" i="30"/>
  <c r="AU58" i="35"/>
  <c r="AT20" i="34"/>
  <c r="AU201" i="30"/>
  <c r="AU188" i="30"/>
  <c r="AU85" i="30"/>
  <c r="AS28" i="34"/>
  <c r="AS32" i="34" s="1"/>
  <c r="AT71" i="35" s="1"/>
  <c r="AU184" i="30"/>
  <c r="AU37" i="30"/>
  <c r="AU13" i="30"/>
  <c r="AU183" i="30"/>
  <c r="AU25" i="30"/>
  <c r="AS34" i="34" l="1"/>
  <c r="AS35" i="34" s="1"/>
  <c r="AU132" i="30"/>
  <c r="AT17" i="34"/>
  <c r="AU190" i="30"/>
  <c r="AT15" i="34" s="1"/>
  <c r="AV65" i="30"/>
  <c r="AV220" i="30" s="1"/>
  <c r="AV66" i="30"/>
  <c r="AV165" i="30" s="1"/>
  <c r="AU78" i="35"/>
  <c r="AV28" i="30"/>
  <c r="AU129" i="30"/>
  <c r="AU133" i="30"/>
  <c r="AV76" i="30"/>
  <c r="AU131" i="30"/>
  <c r="AV52" i="30"/>
  <c r="AU127" i="30"/>
  <c r="AV4" i="30"/>
  <c r="AT16" i="34"/>
  <c r="AU34" i="35"/>
  <c r="AV40" i="30"/>
  <c r="AU130" i="30"/>
  <c r="AV16" i="30"/>
  <c r="AU128" i="30"/>
  <c r="AT31" i="34" l="1"/>
  <c r="AT6" i="35"/>
  <c r="AV5" i="30"/>
  <c r="AV215" i="30" s="1"/>
  <c r="AV6" i="30"/>
  <c r="AV160" i="30" s="1"/>
  <c r="AV54" i="30"/>
  <c r="AV164" i="30" s="1"/>
  <c r="AV53" i="30"/>
  <c r="AV219" i="30" s="1"/>
  <c r="AV30" i="30"/>
  <c r="AV162" i="30" s="1"/>
  <c r="AV29" i="30"/>
  <c r="AV217" i="30" s="1"/>
  <c r="AT19" i="34"/>
  <c r="AV77" i="30"/>
  <c r="AV221" i="30" s="1"/>
  <c r="AV78" i="30"/>
  <c r="AV166" i="30" s="1"/>
  <c r="AV42" i="30"/>
  <c r="AV163" i="30" s="1"/>
  <c r="AV41" i="30"/>
  <c r="AV218" i="30" s="1"/>
  <c r="AV18" i="30"/>
  <c r="AV161" i="30" s="1"/>
  <c r="AV17" i="30"/>
  <c r="AV216" i="30" s="1"/>
  <c r="AU135" i="30"/>
  <c r="AV46" i="30" s="1"/>
  <c r="AV207" i="30" s="1"/>
  <c r="AV32" i="30" l="1"/>
  <c r="AV80" i="30"/>
  <c r="AV44" i="30"/>
  <c r="AV68" i="30"/>
  <c r="AV20" i="30"/>
  <c r="AV183" i="30" s="1"/>
  <c r="AV56" i="30"/>
  <c r="AV186" i="30" s="1"/>
  <c r="AV8" i="30"/>
  <c r="AV182" i="30" s="1"/>
  <c r="AV33" i="30"/>
  <c r="AV195" i="30" s="1"/>
  <c r="AV57" i="30"/>
  <c r="AV197" i="30" s="1"/>
  <c r="AV184" i="30"/>
  <c r="AV34" i="30"/>
  <c r="AV206" i="30" s="1"/>
  <c r="AV58" i="30"/>
  <c r="AV208" i="30" s="1"/>
  <c r="AV168" i="30"/>
  <c r="AU18" i="34" s="1"/>
  <c r="AV29" i="35" s="1"/>
  <c r="AV188" i="30"/>
  <c r="AV22" i="30"/>
  <c r="AV205" i="30" s="1"/>
  <c r="AV9" i="30"/>
  <c r="AV193" i="30" s="1"/>
  <c r="AV10" i="30"/>
  <c r="AV204" i="30" s="1"/>
  <c r="AV81" i="30"/>
  <c r="AV199" i="30" s="1"/>
  <c r="AV21" i="30"/>
  <c r="AV194" i="30" s="1"/>
  <c r="AT22" i="34"/>
  <c r="AT27" i="34" s="1"/>
  <c r="AT8" i="34"/>
  <c r="AU5" i="35"/>
  <c r="AT26" i="34"/>
  <c r="AU10" i="34"/>
  <c r="AV82" i="30"/>
  <c r="AV210" i="30" s="1"/>
  <c r="AV185" i="30"/>
  <c r="AV69" i="30"/>
  <c r="AV198" i="30" s="1"/>
  <c r="AV70" i="30"/>
  <c r="AV209" i="30" s="1"/>
  <c r="AV223" i="30"/>
  <c r="AU11" i="34" s="1"/>
  <c r="AV45" i="30"/>
  <c r="AV196" i="30" s="1"/>
  <c r="AU25" i="34" l="1"/>
  <c r="AV37" i="30"/>
  <c r="AV129" i="30" s="1"/>
  <c r="AT28" i="34"/>
  <c r="AT32" i="34" s="1"/>
  <c r="AU71" i="35" s="1"/>
  <c r="AV212" i="30"/>
  <c r="AU17" i="34" s="1"/>
  <c r="AV25" i="30"/>
  <c r="AV128" i="30" s="1"/>
  <c r="AV201" i="30"/>
  <c r="AU16" i="34" s="1"/>
  <c r="AV13" i="30"/>
  <c r="AV127" i="30" s="1"/>
  <c r="AV85" i="30"/>
  <c r="AW76" i="30" s="1"/>
  <c r="AV187" i="30"/>
  <c r="AV190" i="30" s="1"/>
  <c r="AV73" i="30"/>
  <c r="AV49" i="30"/>
  <c r="AV61" i="30"/>
  <c r="AV58" i="35"/>
  <c r="AU20" i="34"/>
  <c r="AT34" i="34" l="1"/>
  <c r="AU31" i="34" s="1"/>
  <c r="AW28" i="30"/>
  <c r="AW29" i="30" s="1"/>
  <c r="AW217" i="30" s="1"/>
  <c r="AW16" i="30"/>
  <c r="AW17" i="30" s="1"/>
  <c r="AW216" i="30" s="1"/>
  <c r="AV35" i="35"/>
  <c r="AW4" i="30"/>
  <c r="AW5" i="30" s="1"/>
  <c r="AW215" i="30" s="1"/>
  <c r="AV133" i="30"/>
  <c r="AV34" i="35"/>
  <c r="AU15" i="34"/>
  <c r="AU19" i="34" s="1"/>
  <c r="AV130" i="30"/>
  <c r="AW40" i="30"/>
  <c r="AV132" i="30"/>
  <c r="AW64" i="30"/>
  <c r="AW77" i="30"/>
  <c r="AW221" i="30" s="1"/>
  <c r="AW78" i="30"/>
  <c r="AW166" i="30" s="1"/>
  <c r="AV131" i="30"/>
  <c r="AW52" i="30"/>
  <c r="AV78" i="35"/>
  <c r="AW44" i="30" l="1"/>
  <c r="AW80" i="30"/>
  <c r="AT35" i="34"/>
  <c r="AU6" i="35"/>
  <c r="AW30" i="30"/>
  <c r="AW162" i="30" s="1"/>
  <c r="AW6" i="30"/>
  <c r="AW160" i="30" s="1"/>
  <c r="AW18" i="30"/>
  <c r="AW161" i="30" s="1"/>
  <c r="AV135" i="30"/>
  <c r="AW53" i="30"/>
  <c r="AW219" i="30" s="1"/>
  <c r="AW54" i="30"/>
  <c r="AW164" i="30" s="1"/>
  <c r="AW65" i="30"/>
  <c r="AW220" i="30" s="1"/>
  <c r="AW66" i="30"/>
  <c r="AW165" i="30" s="1"/>
  <c r="AW42" i="30"/>
  <c r="AW163" i="30" s="1"/>
  <c r="AW41" i="30"/>
  <c r="AW218" i="30" s="1"/>
  <c r="AV10" i="34"/>
  <c r="AU26" i="34"/>
  <c r="AV5" i="35"/>
  <c r="AU22" i="34"/>
  <c r="AU27" i="34" s="1"/>
  <c r="AW188" i="30" l="1"/>
  <c r="AW20" i="30"/>
  <c r="AW32" i="30"/>
  <c r="AW8" i="30"/>
  <c r="AW182" i="30" s="1"/>
  <c r="AW56" i="30"/>
  <c r="AW68" i="30"/>
  <c r="AW187" i="30" s="1"/>
  <c r="AU8" i="34"/>
  <c r="AW184" i="30"/>
  <c r="AW70" i="30"/>
  <c r="AW209" i="30" s="1"/>
  <c r="AW69" i="30"/>
  <c r="AW198" i="30" s="1"/>
  <c r="AW33" i="30"/>
  <c r="AW195" i="30" s="1"/>
  <c r="AW34" i="30"/>
  <c r="AW206" i="30" s="1"/>
  <c r="AW186" i="30"/>
  <c r="AW21" i="30"/>
  <c r="AW194" i="30" s="1"/>
  <c r="AW58" i="30"/>
  <c r="AW208" i="30" s="1"/>
  <c r="AW22" i="30"/>
  <c r="AW205" i="30" s="1"/>
  <c r="AW57" i="30"/>
  <c r="AW197" i="30" s="1"/>
  <c r="AW183" i="30"/>
  <c r="AW81" i="30"/>
  <c r="AW199" i="30" s="1"/>
  <c r="AW185" i="30"/>
  <c r="AW45" i="30"/>
  <c r="AW196" i="30" s="1"/>
  <c r="AW46" i="30"/>
  <c r="AW207" i="30" s="1"/>
  <c r="AW82" i="30"/>
  <c r="AW210" i="30" s="1"/>
  <c r="AW9" i="30"/>
  <c r="AW193" i="30" s="1"/>
  <c r="AW10" i="30"/>
  <c r="AW204" i="30" s="1"/>
  <c r="AW223" i="30"/>
  <c r="AV11" i="34" s="1"/>
  <c r="AW58" i="35" s="1"/>
  <c r="AW168" i="30"/>
  <c r="AV18" i="34" s="1"/>
  <c r="AW29" i="35" s="1"/>
  <c r="AU28" i="34"/>
  <c r="AU32" i="34" s="1"/>
  <c r="AV71" i="35" s="1"/>
  <c r="AU34" i="34" l="1"/>
  <c r="AV6" i="35" s="1"/>
  <c r="AW73" i="30"/>
  <c r="AW132" i="30" s="1"/>
  <c r="AV25" i="34"/>
  <c r="AW61" i="30"/>
  <c r="AW131" i="30" s="1"/>
  <c r="AW37" i="30"/>
  <c r="AX28" i="30" s="1"/>
  <c r="AW25" i="30"/>
  <c r="AW128" i="30" s="1"/>
  <c r="AW85" i="30"/>
  <c r="AX76" i="30" s="1"/>
  <c r="AX78" i="30" s="1"/>
  <c r="AX166" i="30" s="1"/>
  <c r="AW212" i="30"/>
  <c r="AV17" i="34" s="1"/>
  <c r="AW201" i="30"/>
  <c r="AW34" i="35" s="1"/>
  <c r="AW49" i="30"/>
  <c r="AW130" i="30" s="1"/>
  <c r="AW13" i="30"/>
  <c r="AW127" i="30" s="1"/>
  <c r="AW190" i="30"/>
  <c r="AV15" i="34" s="1"/>
  <c r="AV20" i="34"/>
  <c r="AW78" i="35"/>
  <c r="AU35" i="34" l="1"/>
  <c r="AV31" i="34"/>
  <c r="AX64" i="30"/>
  <c r="AX65" i="30" s="1"/>
  <c r="AX220" i="30" s="1"/>
  <c r="AW129" i="30"/>
  <c r="AX52" i="30"/>
  <c r="AX54" i="30" s="1"/>
  <c r="AX164" i="30" s="1"/>
  <c r="AX16" i="30"/>
  <c r="AX18" i="30" s="1"/>
  <c r="AX161" i="30" s="1"/>
  <c r="AV16" i="34"/>
  <c r="AV19" i="34" s="1"/>
  <c r="AW133" i="30"/>
  <c r="AX77" i="30"/>
  <c r="AX221" i="30" s="1"/>
  <c r="AW35" i="35"/>
  <c r="AX40" i="30"/>
  <c r="AX41" i="30" s="1"/>
  <c r="AX218" i="30" s="1"/>
  <c r="AX4" i="30"/>
  <c r="AX29" i="30"/>
  <c r="AX217" i="30" s="1"/>
  <c r="AX30" i="30"/>
  <c r="AX162" i="30" s="1"/>
  <c r="AX53" i="30"/>
  <c r="AX219" i="30" s="1"/>
  <c r="AW135" i="30" l="1"/>
  <c r="AX80" i="30"/>
  <c r="AX32" i="30"/>
  <c r="AX66" i="30"/>
  <c r="AX165" i="30" s="1"/>
  <c r="AX17" i="30"/>
  <c r="AX216" i="30" s="1"/>
  <c r="AV26" i="34"/>
  <c r="AX42" i="30"/>
  <c r="AX163" i="30" s="1"/>
  <c r="AW10" i="34"/>
  <c r="AW5" i="35"/>
  <c r="AV22" i="34"/>
  <c r="AV27" i="34" s="1"/>
  <c r="AX5" i="30"/>
  <c r="AX215" i="30" s="1"/>
  <c r="AX6" i="30"/>
  <c r="AX160" i="30" s="1"/>
  <c r="AX58" i="30"/>
  <c r="AX208" i="30" s="1"/>
  <c r="AX34" i="30"/>
  <c r="AX206" i="30" s="1"/>
  <c r="AX33" i="30"/>
  <c r="AX195" i="30" s="1"/>
  <c r="AX69" i="30"/>
  <c r="AX198" i="30" s="1"/>
  <c r="AV8" i="34"/>
  <c r="AX57" i="30"/>
  <c r="AX197" i="30" s="1"/>
  <c r="AX81" i="30"/>
  <c r="AX199" i="30" s="1"/>
  <c r="AX9" i="30"/>
  <c r="AX193" i="30" s="1"/>
  <c r="AX10" i="30"/>
  <c r="AX204" i="30" s="1"/>
  <c r="AX45" i="30"/>
  <c r="AX196" i="30" s="1"/>
  <c r="AX82" i="30"/>
  <c r="AX210" i="30" s="1"/>
  <c r="AX46" i="30"/>
  <c r="AX207" i="30" s="1"/>
  <c r="AX21" i="30"/>
  <c r="AX194" i="30" s="1"/>
  <c r="AX70" i="30"/>
  <c r="AX209" i="30" s="1"/>
  <c r="AX22" i="30"/>
  <c r="AX205" i="30" s="1"/>
  <c r="AX184" i="30" l="1"/>
  <c r="AX20" i="30"/>
  <c r="AX56" i="30"/>
  <c r="AX186" i="30" s="1"/>
  <c r="AX8" i="30"/>
  <c r="AX68" i="30"/>
  <c r="AX187" i="30" s="1"/>
  <c r="AX44" i="30"/>
  <c r="AX185" i="30" s="1"/>
  <c r="AX223" i="30"/>
  <c r="AW11" i="34" s="1"/>
  <c r="AX58" i="35" s="1"/>
  <c r="L57" i="51" s="1"/>
  <c r="AV28" i="34"/>
  <c r="AV32" i="34" s="1"/>
  <c r="AW71" i="35" s="1"/>
  <c r="AX168" i="30"/>
  <c r="AW18" i="34" s="1"/>
  <c r="AX29" i="35" s="1"/>
  <c r="L29" i="51" s="1"/>
  <c r="AX37" i="30"/>
  <c r="AY28" i="30" s="1"/>
  <c r="AX182" i="30"/>
  <c r="AX13" i="30"/>
  <c r="AX212" i="30"/>
  <c r="AX188" i="30"/>
  <c r="AX85" i="30"/>
  <c r="AX61" i="30"/>
  <c r="AX183" i="30"/>
  <c r="AX25" i="30"/>
  <c r="AX201" i="30"/>
  <c r="AX49" i="30" l="1"/>
  <c r="AX73" i="30"/>
  <c r="AV34" i="34"/>
  <c r="AV35" i="34" s="1"/>
  <c r="AW20" i="34"/>
  <c r="AX78" i="35"/>
  <c r="AW25" i="34"/>
  <c r="AX129" i="30"/>
  <c r="AX131" i="30"/>
  <c r="AY52" i="30"/>
  <c r="AX128" i="30"/>
  <c r="AY16" i="30"/>
  <c r="AX34" i="35"/>
  <c r="L34" i="51" s="1"/>
  <c r="AW16" i="34"/>
  <c r="AX190" i="30"/>
  <c r="AX133" i="30"/>
  <c r="AY76" i="30"/>
  <c r="AY30" i="30"/>
  <c r="AY162" i="30" s="1"/>
  <c r="AY29" i="30"/>
  <c r="AY217" i="30" s="1"/>
  <c r="AY40" i="30"/>
  <c r="AX130" i="30"/>
  <c r="AX127" i="30"/>
  <c r="AY4" i="30"/>
  <c r="AY5" i="30" s="1"/>
  <c r="AX35" i="35"/>
  <c r="L35" i="51" s="1"/>
  <c r="AW17" i="34"/>
  <c r="AX132" i="30"/>
  <c r="AY64" i="30"/>
  <c r="AY8" i="30" l="1"/>
  <c r="AY20" i="30"/>
  <c r="AY68" i="30"/>
  <c r="AW31" i="34"/>
  <c r="AW6" i="35"/>
  <c r="AY6" i="30"/>
  <c r="AY160" i="30" s="1"/>
  <c r="AY215" i="30"/>
  <c r="AX135" i="30"/>
  <c r="AY10" i="30" s="1"/>
  <c r="AY204" i="30" s="1"/>
  <c r="AY18" i="30"/>
  <c r="AY161" i="30" s="1"/>
  <c r="AY17" i="30"/>
  <c r="AY216" i="30" s="1"/>
  <c r="AW15" i="34"/>
  <c r="AW19" i="34" s="1"/>
  <c r="L42" i="51"/>
  <c r="AY42" i="30"/>
  <c r="AY163" i="30" s="1"/>
  <c r="AY41" i="30"/>
  <c r="AY218" i="30" s="1"/>
  <c r="AY53" i="30"/>
  <c r="AY219" i="30" s="1"/>
  <c r="AY54" i="30"/>
  <c r="AY164" i="30" s="1"/>
  <c r="AY65" i="30"/>
  <c r="AY220" i="30" s="1"/>
  <c r="AY66" i="30"/>
  <c r="AY165" i="30" s="1"/>
  <c r="AY77" i="30"/>
  <c r="AY221" i="30" s="1"/>
  <c r="AY78" i="30"/>
  <c r="AY166" i="30" s="1"/>
  <c r="AY44" i="30" l="1"/>
  <c r="AY185" i="30" s="1"/>
  <c r="AY56" i="30"/>
  <c r="AY32" i="30"/>
  <c r="AY80" i="30"/>
  <c r="AY188" i="30" s="1"/>
  <c r="AY186" i="30"/>
  <c r="AY81" i="30"/>
  <c r="AY199" i="30" s="1"/>
  <c r="AY21" i="30"/>
  <c r="AY194" i="30" s="1"/>
  <c r="AY22" i="30"/>
  <c r="AY205" i="30" s="1"/>
  <c r="AY34" i="30"/>
  <c r="AY206" i="30" s="1"/>
  <c r="AY33" i="30"/>
  <c r="AY195" i="30" s="1"/>
  <c r="AY82" i="30"/>
  <c r="AY210" i="30" s="1"/>
  <c r="AY187" i="30"/>
  <c r="AX5" i="35"/>
  <c r="L5" i="51" s="1"/>
  <c r="L89" i="51" s="1"/>
  <c r="AW22" i="34"/>
  <c r="AW27" i="34" s="1"/>
  <c r="AW26" i="34"/>
  <c r="AW8" i="34"/>
  <c r="AX10" i="34"/>
  <c r="AY69" i="30"/>
  <c r="AY198" i="30" s="1"/>
  <c r="AY46" i="30"/>
  <c r="AY207" i="30" s="1"/>
  <c r="AY70" i="30"/>
  <c r="AY209" i="30" s="1"/>
  <c r="AY58" i="30"/>
  <c r="AY208" i="30" s="1"/>
  <c r="AY57" i="30"/>
  <c r="AY197" i="30" s="1"/>
  <c r="AY45" i="30"/>
  <c r="AY196" i="30" s="1"/>
  <c r="AY223" i="30"/>
  <c r="AX11" i="34" s="1"/>
  <c r="AY182" i="30"/>
  <c r="AY9" i="30"/>
  <c r="AY193" i="30" s="1"/>
  <c r="AY168" i="30"/>
  <c r="AX18" i="34" s="1"/>
  <c r="AY29" i="35" s="1"/>
  <c r="AX25" i="34" l="1"/>
  <c r="AY49" i="30"/>
  <c r="AZ40" i="30" s="1"/>
  <c r="AY85" i="30"/>
  <c r="AZ76" i="30" s="1"/>
  <c r="AY212" i="30"/>
  <c r="AX17" i="34" s="1"/>
  <c r="AY13" i="30"/>
  <c r="AZ4" i="30" s="1"/>
  <c r="AZ5" i="30" s="1"/>
  <c r="AW28" i="34"/>
  <c r="AW32" i="34" s="1"/>
  <c r="AX71" i="35" s="1"/>
  <c r="L70" i="51" s="1"/>
  <c r="AY61" i="30"/>
  <c r="AY184" i="30"/>
  <c r="AY37" i="30"/>
  <c r="AY201" i="30"/>
  <c r="AX20" i="34"/>
  <c r="AY58" i="35"/>
  <c r="AY183" i="30"/>
  <c r="AY25" i="30"/>
  <c r="L85" i="51"/>
  <c r="L26" i="51"/>
  <c r="AY73" i="30"/>
  <c r="AW34" i="34" l="1"/>
  <c r="AW35" i="34" s="1"/>
  <c r="AY35" i="35"/>
  <c r="AY190" i="30"/>
  <c r="AX15" i="34" s="1"/>
  <c r="AY133" i="30"/>
  <c r="AY130" i="30"/>
  <c r="AY127" i="30"/>
  <c r="AY78" i="35"/>
  <c r="AZ41" i="30"/>
  <c r="AZ218" i="30" s="1"/>
  <c r="AZ42" i="30"/>
  <c r="AZ163" i="30" s="1"/>
  <c r="AZ78" i="30"/>
  <c r="AZ166" i="30" s="1"/>
  <c r="AZ77" i="30"/>
  <c r="AZ221" i="30" s="1"/>
  <c r="AZ6" i="30"/>
  <c r="AZ160" i="30" s="1"/>
  <c r="AZ215" i="30"/>
  <c r="AX16" i="34"/>
  <c r="AY34" i="35"/>
  <c r="AX6" i="35"/>
  <c r="L6" i="51" s="1"/>
  <c r="AX31" i="34"/>
  <c r="AY131" i="30"/>
  <c r="AZ52" i="30"/>
  <c r="AZ64" i="30"/>
  <c r="AY132" i="30"/>
  <c r="AY128" i="30"/>
  <c r="AZ16" i="30"/>
  <c r="AY129" i="30"/>
  <c r="AZ28" i="30"/>
  <c r="AZ29" i="30" l="1"/>
  <c r="AZ217" i="30" s="1"/>
  <c r="AZ30" i="30"/>
  <c r="AZ162" i="30" s="1"/>
  <c r="AZ65" i="30"/>
  <c r="AZ220" i="30" s="1"/>
  <c r="AZ66" i="30"/>
  <c r="AZ165" i="30" s="1"/>
  <c r="AZ54" i="30"/>
  <c r="AZ164" i="30" s="1"/>
  <c r="AZ53" i="30"/>
  <c r="AZ219" i="30" s="1"/>
  <c r="AY135" i="30"/>
  <c r="AZ68" i="30" s="1"/>
  <c r="L78" i="51"/>
  <c r="AZ18" i="30"/>
  <c r="AZ161" i="30" s="1"/>
  <c r="AZ17" i="30"/>
  <c r="AZ216" i="30" s="1"/>
  <c r="AX19" i="34"/>
  <c r="AZ56" i="30" l="1"/>
  <c r="AZ20" i="30"/>
  <c r="AZ183" i="30" s="1"/>
  <c r="AZ32" i="30"/>
  <c r="AZ184" i="30" s="1"/>
  <c r="AZ8" i="30"/>
  <c r="AZ80" i="30"/>
  <c r="AZ44" i="30"/>
  <c r="AZ168" i="30"/>
  <c r="AY18" i="34" s="1"/>
  <c r="AZ29" i="35" s="1"/>
  <c r="AZ223" i="30"/>
  <c r="AY11" i="34" s="1"/>
  <c r="AZ58" i="35" s="1"/>
  <c r="AZ9" i="30"/>
  <c r="AZ193" i="30" s="1"/>
  <c r="AZ45" i="30"/>
  <c r="AZ196" i="30" s="1"/>
  <c r="AZ46" i="30"/>
  <c r="AZ207" i="30" s="1"/>
  <c r="AZ10" i="30"/>
  <c r="AZ204" i="30" s="1"/>
  <c r="AZ81" i="30"/>
  <c r="AZ199" i="30" s="1"/>
  <c r="AZ82" i="30"/>
  <c r="AZ210" i="30" s="1"/>
  <c r="AZ21" i="30"/>
  <c r="AZ194" i="30" s="1"/>
  <c r="AZ22" i="30"/>
  <c r="AZ205" i="30" s="1"/>
  <c r="AZ58" i="30"/>
  <c r="AZ208" i="30" s="1"/>
  <c r="AZ34" i="30"/>
  <c r="AZ206" i="30" s="1"/>
  <c r="AZ33" i="30"/>
  <c r="AZ195" i="30" s="1"/>
  <c r="AZ187" i="30"/>
  <c r="AZ186" i="30"/>
  <c r="AZ57" i="30"/>
  <c r="AZ197" i="30" s="1"/>
  <c r="AZ70" i="30"/>
  <c r="AZ209" i="30" s="1"/>
  <c r="AX26" i="34"/>
  <c r="AY5" i="35"/>
  <c r="AX8" i="34"/>
  <c r="AY10" i="34"/>
  <c r="AX22" i="34"/>
  <c r="AX27" i="34" s="1"/>
  <c r="AZ69" i="30"/>
  <c r="AZ198" i="30" s="1"/>
  <c r="AY20" i="34" l="1"/>
  <c r="AY25" i="34"/>
  <c r="AZ61" i="30"/>
  <c r="BA52" i="30" s="1"/>
  <c r="AX28" i="34"/>
  <c r="AX32" i="34" s="1"/>
  <c r="AX34" i="34" s="1"/>
  <c r="AZ201" i="30"/>
  <c r="AZ188" i="30"/>
  <c r="AZ85" i="30"/>
  <c r="AZ37" i="30"/>
  <c r="AZ73" i="30"/>
  <c r="AZ182" i="30"/>
  <c r="AZ13" i="30"/>
  <c r="AZ25" i="30"/>
  <c r="AZ185" i="30"/>
  <c r="AZ49" i="30"/>
  <c r="AZ212" i="30"/>
  <c r="AZ78" i="35"/>
  <c r="AY71" i="35" l="1"/>
  <c r="AZ131" i="30"/>
  <c r="AZ190" i="30"/>
  <c r="AY15" i="34" s="1"/>
  <c r="AZ35" i="35"/>
  <c r="AY17" i="34"/>
  <c r="BA64" i="30"/>
  <c r="AZ132" i="30"/>
  <c r="AZ129" i="30"/>
  <c r="BA28" i="30"/>
  <c r="AZ127" i="30"/>
  <c r="BA4" i="30"/>
  <c r="BA5" i="30" s="1"/>
  <c r="BA54" i="30"/>
  <c r="BA164" i="30" s="1"/>
  <c r="BA53" i="30"/>
  <c r="BA219" i="30" s="1"/>
  <c r="BA16" i="30"/>
  <c r="AZ128" i="30"/>
  <c r="AZ133" i="30"/>
  <c r="BA76" i="30"/>
  <c r="AY31" i="34"/>
  <c r="AX35" i="34"/>
  <c r="AY6" i="35"/>
  <c r="AZ130" i="30"/>
  <c r="BA40" i="30"/>
  <c r="AY16" i="34"/>
  <c r="AZ34" i="35"/>
  <c r="BA30" i="30" l="1"/>
  <c r="BA162" i="30" s="1"/>
  <c r="BA29" i="30"/>
  <c r="BA217" i="30" s="1"/>
  <c r="BA65" i="30"/>
  <c r="BA220" i="30" s="1"/>
  <c r="BA66" i="30"/>
  <c r="BA165" i="30" s="1"/>
  <c r="BA17" i="30"/>
  <c r="BA216" i="30" s="1"/>
  <c r="BA18" i="30"/>
  <c r="BA161" i="30" s="1"/>
  <c r="BA42" i="30"/>
  <c r="BA163" i="30" s="1"/>
  <c r="BA41" i="30"/>
  <c r="BA218" i="30" s="1"/>
  <c r="AY19" i="34"/>
  <c r="BA6" i="30"/>
  <c r="BA160" i="30" s="1"/>
  <c r="BA215" i="30"/>
  <c r="BA78" i="30"/>
  <c r="BA166" i="30" s="1"/>
  <c r="BA77" i="30"/>
  <c r="BA221" i="30" s="1"/>
  <c r="AZ135" i="30"/>
  <c r="BA81" i="30" s="1"/>
  <c r="BA199" i="30" s="1"/>
  <c r="BA8" i="30" l="1"/>
  <c r="BA20" i="30"/>
  <c r="BA68" i="30"/>
  <c r="BA44" i="30"/>
  <c r="BA80" i="30"/>
  <c r="BA56" i="30"/>
  <c r="BA32" i="30"/>
  <c r="BA184" i="30" s="1"/>
  <c r="BA45" i="30"/>
  <c r="BA196" i="30" s="1"/>
  <c r="BA34" i="30"/>
  <c r="BA206" i="30" s="1"/>
  <c r="BA33" i="30"/>
  <c r="BA195" i="30" s="1"/>
  <c r="BA46" i="30"/>
  <c r="BA207" i="30" s="1"/>
  <c r="BA22" i="30"/>
  <c r="BA205" i="30" s="1"/>
  <c r="BA21" i="30"/>
  <c r="BA194" i="30" s="1"/>
  <c r="BA9" i="30"/>
  <c r="BA193" i="30" s="1"/>
  <c r="BA182" i="30"/>
  <c r="BA10" i="30"/>
  <c r="BA204" i="30" s="1"/>
  <c r="BA187" i="30"/>
  <c r="BA223" i="30"/>
  <c r="AZ11" i="34" s="1"/>
  <c r="BA168" i="30"/>
  <c r="AZ18" i="34" s="1"/>
  <c r="BA29" i="35" s="1"/>
  <c r="BA69" i="30"/>
  <c r="BA198" i="30" s="1"/>
  <c r="AY8" i="34"/>
  <c r="AY26" i="34"/>
  <c r="AY22" i="34"/>
  <c r="AY27" i="34" s="1"/>
  <c r="AZ5" i="35"/>
  <c r="AZ10" i="34"/>
  <c r="BA58" i="30"/>
  <c r="BA208" i="30" s="1"/>
  <c r="BA57" i="30"/>
  <c r="BA197" i="30" s="1"/>
  <c r="BA185" i="30"/>
  <c r="BA70" i="30"/>
  <c r="BA209" i="30" s="1"/>
  <c r="BA183" i="30"/>
  <c r="BA82" i="30"/>
  <c r="BA210" i="30" s="1"/>
  <c r="AZ25" i="34" l="1"/>
  <c r="BA37" i="30"/>
  <c r="BB28" i="30" s="1"/>
  <c r="BA49" i="30"/>
  <c r="BA130" i="30" s="1"/>
  <c r="BA201" i="30"/>
  <c r="BA34" i="35" s="1"/>
  <c r="BA13" i="30"/>
  <c r="BA127" i="30" s="1"/>
  <c r="BA212" i="30"/>
  <c r="BA35" i="35" s="1"/>
  <c r="BA58" i="35"/>
  <c r="AZ20" i="34"/>
  <c r="BA73" i="30"/>
  <c r="AY28" i="34"/>
  <c r="AY32" i="34" s="1"/>
  <c r="AZ71" i="35" s="1"/>
  <c r="BA25" i="30"/>
  <c r="BA186" i="30"/>
  <c r="BA61" i="30"/>
  <c r="BA188" i="30"/>
  <c r="BA85" i="30"/>
  <c r="AY34" i="34" l="1"/>
  <c r="AZ6" i="35" s="1"/>
  <c r="BB40" i="30"/>
  <c r="BB41" i="30" s="1"/>
  <c r="BB218" i="30" s="1"/>
  <c r="AZ16" i="34"/>
  <c r="AZ17" i="34"/>
  <c r="BA129" i="30"/>
  <c r="BA190" i="30"/>
  <c r="AZ15" i="34" s="1"/>
  <c r="BB4" i="30"/>
  <c r="BA78" i="35"/>
  <c r="BA128" i="30"/>
  <c r="BB16" i="30"/>
  <c r="BA132" i="30"/>
  <c r="BB64" i="30"/>
  <c r="BB76" i="30"/>
  <c r="BA133" i="30"/>
  <c r="BA131" i="30"/>
  <c r="BB52" i="30"/>
  <c r="BB30" i="30"/>
  <c r="BB162" i="30" s="1"/>
  <c r="BB29" i="30"/>
  <c r="BB217" i="30" s="1"/>
  <c r="AZ31" i="34" l="1"/>
  <c r="AY35" i="34"/>
  <c r="BB42" i="30"/>
  <c r="BB163" i="30" s="1"/>
  <c r="BB5" i="30"/>
  <c r="BB215" i="30" s="1"/>
  <c r="BB6" i="30"/>
  <c r="BB160" i="30" s="1"/>
  <c r="AZ19" i="34"/>
  <c r="BB17" i="30"/>
  <c r="BB216" i="30" s="1"/>
  <c r="BB18" i="30"/>
  <c r="BB161" i="30" s="1"/>
  <c r="BB77" i="30"/>
  <c r="BB221" i="30" s="1"/>
  <c r="BB78" i="30"/>
  <c r="BB166" i="30" s="1"/>
  <c r="BB66" i="30"/>
  <c r="BB165" i="30" s="1"/>
  <c r="BB65" i="30"/>
  <c r="BB220" i="30" s="1"/>
  <c r="BB53" i="30"/>
  <c r="BB219" i="30" s="1"/>
  <c r="BB54" i="30"/>
  <c r="BB164" i="30" s="1"/>
  <c r="BA135" i="30"/>
  <c r="BB20" i="30" s="1"/>
  <c r="BB56" i="30" l="1"/>
  <c r="BB183" i="30"/>
  <c r="BB8" i="30"/>
  <c r="BB44" i="30"/>
  <c r="BB68" i="30"/>
  <c r="BB32" i="30"/>
  <c r="BB80" i="30"/>
  <c r="BB188" i="30" s="1"/>
  <c r="BA10" i="34"/>
  <c r="AZ22" i="34"/>
  <c r="AZ27" i="34" s="1"/>
  <c r="AZ26" i="34"/>
  <c r="BA5" i="35"/>
  <c r="BB58" i="30"/>
  <c r="BB208" i="30" s="1"/>
  <c r="BB57" i="30"/>
  <c r="BB197" i="30" s="1"/>
  <c r="BB223" i="30"/>
  <c r="BA11" i="34" s="1"/>
  <c r="BB58" i="35" s="1"/>
  <c r="BB168" i="30"/>
  <c r="BA18" i="34" s="1"/>
  <c r="BB29" i="35" s="1"/>
  <c r="BB69" i="30"/>
  <c r="BB198" i="30" s="1"/>
  <c r="BB70" i="30"/>
  <c r="BB209" i="30" s="1"/>
  <c r="BB21" i="30"/>
  <c r="BB194" i="30" s="1"/>
  <c r="BB81" i="30"/>
  <c r="BB199" i="30" s="1"/>
  <c r="BB82" i="30"/>
  <c r="BB210" i="30" s="1"/>
  <c r="BB34" i="30"/>
  <c r="BB206" i="30" s="1"/>
  <c r="BB9" i="30"/>
  <c r="BB193" i="30" s="1"/>
  <c r="BB10" i="30"/>
  <c r="BB204" i="30" s="1"/>
  <c r="BB45" i="30"/>
  <c r="BB196" i="30" s="1"/>
  <c r="BB46" i="30"/>
  <c r="BB207" i="30" s="1"/>
  <c r="BB33" i="30"/>
  <c r="BB195" i="30" s="1"/>
  <c r="AZ8" i="34"/>
  <c r="BB22" i="30"/>
  <c r="BB205" i="30" s="1"/>
  <c r="BB186" i="30"/>
  <c r="AZ28" i="34" l="1"/>
  <c r="AZ32" i="34" s="1"/>
  <c r="BA71" i="35" s="1"/>
  <c r="BA25" i="34"/>
  <c r="BA20" i="34"/>
  <c r="BB182" i="30"/>
  <c r="BB13" i="30"/>
  <c r="BB212" i="30"/>
  <c r="BB78" i="35"/>
  <c r="BB184" i="30"/>
  <c r="BB37" i="30"/>
  <c r="BB25" i="30"/>
  <c r="BB85" i="30"/>
  <c r="BB61" i="30"/>
  <c r="BB201" i="30"/>
  <c r="BB187" i="30"/>
  <c r="BB73" i="30"/>
  <c r="BB185" i="30"/>
  <c r="BB49" i="30"/>
  <c r="AZ34" i="34" l="1"/>
  <c r="BA31" i="34" s="1"/>
  <c r="BB133" i="30"/>
  <c r="BC76" i="30"/>
  <c r="BB130" i="30"/>
  <c r="BC40" i="30"/>
  <c r="BB132" i="30"/>
  <c r="BC64" i="30"/>
  <c r="BA17" i="34"/>
  <c r="BB35" i="35"/>
  <c r="BC16" i="30"/>
  <c r="BB128" i="30"/>
  <c r="BB129" i="30"/>
  <c r="BC28" i="30"/>
  <c r="BC4" i="30"/>
  <c r="BC5" i="30" s="1"/>
  <c r="BB127" i="30"/>
  <c r="BB34" i="35"/>
  <c r="BA16" i="34"/>
  <c r="BB131" i="30"/>
  <c r="BC52" i="30"/>
  <c r="BB190" i="30"/>
  <c r="BA6" i="35" l="1"/>
  <c r="AZ35" i="34"/>
  <c r="BC17" i="30"/>
  <c r="BC216" i="30" s="1"/>
  <c r="BC18" i="30"/>
  <c r="BC161" i="30" s="1"/>
  <c r="BA15" i="34"/>
  <c r="BA19" i="34" s="1"/>
  <c r="BC54" i="30"/>
  <c r="BC164" i="30" s="1"/>
  <c r="BC53" i="30"/>
  <c r="BC219" i="30" s="1"/>
  <c r="BC41" i="30"/>
  <c r="BC218" i="30" s="1"/>
  <c r="BC42" i="30"/>
  <c r="BC163" i="30" s="1"/>
  <c r="BC65" i="30"/>
  <c r="BC220" i="30" s="1"/>
  <c r="BC66" i="30"/>
  <c r="BC165" i="30" s="1"/>
  <c r="BC29" i="30"/>
  <c r="BC217" i="30" s="1"/>
  <c r="BC30" i="30"/>
  <c r="BC162" i="30" s="1"/>
  <c r="BC77" i="30"/>
  <c r="BC221" i="30" s="1"/>
  <c r="BC78" i="30"/>
  <c r="BC166" i="30" s="1"/>
  <c r="BB135" i="30"/>
  <c r="BC34" i="30" s="1"/>
  <c r="BC206" i="30" s="1"/>
  <c r="BC6" i="30"/>
  <c r="BC160" i="30" s="1"/>
  <c r="BC215" i="30"/>
  <c r="BC32" i="30" l="1"/>
  <c r="BC8" i="30"/>
  <c r="BC80" i="30"/>
  <c r="BC56" i="30"/>
  <c r="BC68" i="30"/>
  <c r="BC20" i="30"/>
  <c r="BC183" i="30" s="1"/>
  <c r="BC44" i="30"/>
  <c r="BC185" i="30" s="1"/>
  <c r="BC168" i="30"/>
  <c r="BB18" i="34" s="1"/>
  <c r="BC29" i="35" s="1"/>
  <c r="BA22" i="34"/>
  <c r="BA27" i="34" s="1"/>
  <c r="BB5" i="35"/>
  <c r="BA8" i="34"/>
  <c r="BA26" i="34"/>
  <c r="BB10" i="34"/>
  <c r="BC69" i="30"/>
  <c r="BC198" i="30" s="1"/>
  <c r="BC46" i="30"/>
  <c r="BC207" i="30" s="1"/>
  <c r="BC70" i="30"/>
  <c r="BC209" i="30" s="1"/>
  <c r="BC45" i="30"/>
  <c r="BC196" i="30" s="1"/>
  <c r="BC58" i="30"/>
  <c r="BC208" i="30" s="1"/>
  <c r="BC21" i="30"/>
  <c r="BC194" i="30" s="1"/>
  <c r="BC57" i="30"/>
  <c r="BC197" i="30" s="1"/>
  <c r="BC82" i="30"/>
  <c r="BC210" i="30" s="1"/>
  <c r="BC223" i="30"/>
  <c r="BB11" i="34" s="1"/>
  <c r="BC22" i="30"/>
  <c r="BC205" i="30" s="1"/>
  <c r="BC184" i="30"/>
  <c r="BC81" i="30"/>
  <c r="BC199" i="30" s="1"/>
  <c r="BC10" i="30"/>
  <c r="BC204" i="30" s="1"/>
  <c r="BC33" i="30"/>
  <c r="BC195" i="30" s="1"/>
  <c r="BC9" i="30"/>
  <c r="BC193" i="30" s="1"/>
  <c r="BB25" i="34" l="1"/>
  <c r="BC182" i="30"/>
  <c r="BC13" i="30"/>
  <c r="BC58" i="35"/>
  <c r="BB20" i="34"/>
  <c r="BC25" i="30"/>
  <c r="BA28" i="34"/>
  <c r="BA32" i="34" s="1"/>
  <c r="BB71" i="35" s="1"/>
  <c r="BC186" i="30"/>
  <c r="BC61" i="30"/>
  <c r="BC49" i="30"/>
  <c r="BC37" i="30"/>
  <c r="BC212" i="30"/>
  <c r="BC201" i="30"/>
  <c r="BC188" i="30"/>
  <c r="BC85" i="30"/>
  <c r="BC187" i="30"/>
  <c r="BC73" i="30"/>
  <c r="BA34" i="34" l="1"/>
  <c r="BA35" i="34" s="1"/>
  <c r="BC78" i="35"/>
  <c r="BC129" i="30"/>
  <c r="BD28" i="30"/>
  <c r="BC190" i="30"/>
  <c r="BD40" i="30"/>
  <c r="BC130" i="30"/>
  <c r="BC133" i="30"/>
  <c r="BD76" i="30"/>
  <c r="BB16" i="34"/>
  <c r="BC34" i="35"/>
  <c r="BC128" i="30"/>
  <c r="BD16" i="30"/>
  <c r="BC131" i="30"/>
  <c r="BD52" i="30"/>
  <c r="BB6" i="35"/>
  <c r="BB31" i="34"/>
  <c r="BC127" i="30"/>
  <c r="BD4" i="30"/>
  <c r="BD5" i="30" s="1"/>
  <c r="BB17" i="34"/>
  <c r="BC35" i="35"/>
  <c r="BD64" i="30"/>
  <c r="BC132" i="30"/>
  <c r="BD8" i="30" l="1"/>
  <c r="BD6" i="30"/>
  <c r="BD160" i="30" s="1"/>
  <c r="BD215" i="30"/>
  <c r="BD29" i="30"/>
  <c r="BD217" i="30" s="1"/>
  <c r="BD30" i="30"/>
  <c r="BD162" i="30" s="1"/>
  <c r="BB15" i="34"/>
  <c r="BB19" i="34" s="1"/>
  <c r="BD42" i="30"/>
  <c r="BD163" i="30" s="1"/>
  <c r="BD41" i="30"/>
  <c r="BD218" i="30" s="1"/>
  <c r="BD53" i="30"/>
  <c r="BD219" i="30" s="1"/>
  <c r="BD54" i="30"/>
  <c r="BD164" i="30" s="1"/>
  <c r="BD17" i="30"/>
  <c r="BD216" i="30" s="1"/>
  <c r="BD18" i="30"/>
  <c r="BD161" i="30" s="1"/>
  <c r="BD78" i="30"/>
  <c r="BD166" i="30" s="1"/>
  <c r="BD77" i="30"/>
  <c r="BD221" i="30" s="1"/>
  <c r="BC135" i="30"/>
  <c r="BD45" i="30" s="1"/>
  <c r="BD196" i="30" s="1"/>
  <c r="BD66" i="30"/>
  <c r="BD165" i="30" s="1"/>
  <c r="BD65" i="30"/>
  <c r="BD220" i="30" s="1"/>
  <c r="BD44" i="30" l="1"/>
  <c r="BD56" i="30"/>
  <c r="BD32" i="30"/>
  <c r="BD80" i="30"/>
  <c r="BD20" i="30"/>
  <c r="BD183" i="30" s="1"/>
  <c r="BD68" i="30"/>
  <c r="BD184" i="30"/>
  <c r="BD33" i="30"/>
  <c r="BD195" i="30" s="1"/>
  <c r="BD82" i="30"/>
  <c r="BD210" i="30" s="1"/>
  <c r="BD21" i="30"/>
  <c r="BD194" i="30" s="1"/>
  <c r="BD188" i="30"/>
  <c r="BD22" i="30"/>
  <c r="BD205" i="30" s="1"/>
  <c r="BD182" i="30"/>
  <c r="BD81" i="30"/>
  <c r="BD199" i="30" s="1"/>
  <c r="BD9" i="30"/>
  <c r="BD193" i="30" s="1"/>
  <c r="BD58" i="30"/>
  <c r="BD208" i="30" s="1"/>
  <c r="BD57" i="30"/>
  <c r="BD197" i="30" s="1"/>
  <c r="BD223" i="30"/>
  <c r="BC11" i="34" s="1"/>
  <c r="BD34" i="30"/>
  <c r="BD206" i="30" s="1"/>
  <c r="BD168" i="30"/>
  <c r="BC18" i="34" s="1"/>
  <c r="BD29" i="35" s="1"/>
  <c r="BD185" i="30"/>
  <c r="BD70" i="30"/>
  <c r="BD209" i="30" s="1"/>
  <c r="BB22" i="34"/>
  <c r="BB27" i="34" s="1"/>
  <c r="BC10" i="34"/>
  <c r="BB26" i="34"/>
  <c r="BB8" i="34"/>
  <c r="BC5" i="35"/>
  <c r="BD46" i="30"/>
  <c r="BD207" i="30" s="1"/>
  <c r="BD10" i="30"/>
  <c r="BD204" i="30" s="1"/>
  <c r="BD69" i="30"/>
  <c r="BD198" i="30" s="1"/>
  <c r="BC25" i="34" l="1"/>
  <c r="BD25" i="30"/>
  <c r="BE16" i="30" s="1"/>
  <c r="BD49" i="30"/>
  <c r="BE40" i="30" s="1"/>
  <c r="BD85" i="30"/>
  <c r="BD133" i="30" s="1"/>
  <c r="BB28" i="34"/>
  <c r="BB32" i="34" s="1"/>
  <c r="BB34" i="34" s="1"/>
  <c r="BD201" i="30"/>
  <c r="BC16" i="34" s="1"/>
  <c r="BD37" i="30"/>
  <c r="BD129" i="30" s="1"/>
  <c r="BC71" i="35"/>
  <c r="BD13" i="30"/>
  <c r="BD186" i="30"/>
  <c r="BD61" i="30"/>
  <c r="BD187" i="30"/>
  <c r="BD73" i="30"/>
  <c r="BD212" i="30"/>
  <c r="BD58" i="35"/>
  <c r="BC20" i="34"/>
  <c r="BD128" i="30" l="1"/>
  <c r="BD34" i="35"/>
  <c r="BE76" i="30"/>
  <c r="BE77" i="30" s="1"/>
  <c r="BE221" i="30" s="1"/>
  <c r="BD130" i="30"/>
  <c r="BE28" i="30"/>
  <c r="BE29" i="30" s="1"/>
  <c r="BE217" i="30" s="1"/>
  <c r="BD190" i="30"/>
  <c r="BC15" i="34" s="1"/>
  <c r="BD131" i="30"/>
  <c r="BE52" i="30"/>
  <c r="BD127" i="30"/>
  <c r="BE4" i="30"/>
  <c r="BE5" i="30" s="1"/>
  <c r="BC17" i="34"/>
  <c r="BD35" i="35"/>
  <c r="BE41" i="30"/>
  <c r="BE218" i="30" s="1"/>
  <c r="BE42" i="30"/>
  <c r="BE163" i="30" s="1"/>
  <c r="BE64" i="30"/>
  <c r="BD132" i="30"/>
  <c r="BC31" i="34"/>
  <c r="BB35" i="34"/>
  <c r="BC6" i="35"/>
  <c r="BE17" i="30"/>
  <c r="BE216" i="30" s="1"/>
  <c r="BE18" i="30"/>
  <c r="BE161" i="30" s="1"/>
  <c r="BD78" i="35"/>
  <c r="BE78" i="30" l="1"/>
  <c r="BE166" i="30" s="1"/>
  <c r="BE30" i="30"/>
  <c r="BE162" i="30" s="1"/>
  <c r="BC19" i="34"/>
  <c r="BE6" i="30"/>
  <c r="BE160" i="30" s="1"/>
  <c r="BE215" i="30"/>
  <c r="BE66" i="30"/>
  <c r="BE165" i="30" s="1"/>
  <c r="BE65" i="30"/>
  <c r="BE220" i="30" s="1"/>
  <c r="BD135" i="30"/>
  <c r="BE8" i="30" s="1"/>
  <c r="BE54" i="30"/>
  <c r="BE164" i="30" s="1"/>
  <c r="BE53" i="30"/>
  <c r="BE219" i="30" s="1"/>
  <c r="BE56" i="30" l="1"/>
  <c r="BE9" i="30"/>
  <c r="BE193" i="30" s="1"/>
  <c r="BE80" i="30"/>
  <c r="BE32" i="30"/>
  <c r="BE68" i="30"/>
  <c r="BE187" i="30" s="1"/>
  <c r="BE44" i="30"/>
  <c r="BE20" i="30"/>
  <c r="BC26" i="34"/>
  <c r="BD5" i="35"/>
  <c r="BC22" i="34"/>
  <c r="BC27" i="34" s="1"/>
  <c r="BD10" i="34"/>
  <c r="BE69" i="30"/>
  <c r="BE198" i="30" s="1"/>
  <c r="BE223" i="30"/>
  <c r="BD11" i="34" s="1"/>
  <c r="BE182" i="30"/>
  <c r="BE168" i="30"/>
  <c r="BD18" i="34" s="1"/>
  <c r="BE29" i="35" s="1"/>
  <c r="BE70" i="30"/>
  <c r="BE209" i="30" s="1"/>
  <c r="BE10" i="30"/>
  <c r="BE204" i="30" s="1"/>
  <c r="BC8" i="34"/>
  <c r="BE22" i="30"/>
  <c r="BE205" i="30" s="1"/>
  <c r="BE81" i="30"/>
  <c r="BE199" i="30" s="1"/>
  <c r="BE34" i="30"/>
  <c r="BE206" i="30" s="1"/>
  <c r="BE45" i="30"/>
  <c r="BE196" i="30" s="1"/>
  <c r="BE46" i="30"/>
  <c r="BE207" i="30" s="1"/>
  <c r="BE82" i="30"/>
  <c r="BE210" i="30" s="1"/>
  <c r="BE33" i="30"/>
  <c r="BE195" i="30" s="1"/>
  <c r="BE21" i="30"/>
  <c r="BE194" i="30" s="1"/>
  <c r="BE58" i="30"/>
  <c r="BE208" i="30" s="1"/>
  <c r="BE57" i="30"/>
  <c r="BE197" i="30" s="1"/>
  <c r="BC28" i="34" l="1"/>
  <c r="BC32" i="34" s="1"/>
  <c r="BD71" i="35" s="1"/>
  <c r="BD25" i="34"/>
  <c r="BD20" i="34"/>
  <c r="BE58" i="35"/>
  <c r="BE201" i="30"/>
  <c r="BE34" i="35" s="1"/>
  <c r="BE212" i="30"/>
  <c r="BE13" i="30"/>
  <c r="BE184" i="30"/>
  <c r="BE37" i="30"/>
  <c r="BE185" i="30"/>
  <c r="BE49" i="30"/>
  <c r="BE188" i="30"/>
  <c r="BE85" i="30"/>
  <c r="BE73" i="30"/>
  <c r="BE183" i="30"/>
  <c r="BE25" i="30"/>
  <c r="BE186" i="30"/>
  <c r="BE61" i="30"/>
  <c r="BC34" i="34" l="1"/>
  <c r="BC35" i="34" s="1"/>
  <c r="BE78" i="35"/>
  <c r="BD16" i="34"/>
  <c r="BE190" i="30"/>
  <c r="BD15" i="34" s="1"/>
  <c r="BE129" i="30"/>
  <c r="BF28" i="30"/>
  <c r="BE130" i="30"/>
  <c r="BF40" i="30"/>
  <c r="BE35" i="35"/>
  <c r="BD17" i="34"/>
  <c r="BE132" i="30"/>
  <c r="BF64" i="30"/>
  <c r="BE131" i="30"/>
  <c r="BF52" i="30"/>
  <c r="BF4" i="30"/>
  <c r="BF5" i="30" s="1"/>
  <c r="BE127" i="30"/>
  <c r="BE133" i="30"/>
  <c r="BF76" i="30"/>
  <c r="BE128" i="30"/>
  <c r="BF16" i="30"/>
  <c r="BF68" i="30" l="1"/>
  <c r="BF20" i="30"/>
  <c r="BF80" i="30"/>
  <c r="BD31" i="34"/>
  <c r="BD6" i="35"/>
  <c r="BF6" i="30"/>
  <c r="BF160" i="30" s="1"/>
  <c r="BF215" i="30"/>
  <c r="BF41" i="30"/>
  <c r="BF218" i="30" s="1"/>
  <c r="BF42" i="30"/>
  <c r="BF163" i="30" s="1"/>
  <c r="BF53" i="30"/>
  <c r="BF219" i="30" s="1"/>
  <c r="BF54" i="30"/>
  <c r="BF164" i="30" s="1"/>
  <c r="BF78" i="30"/>
  <c r="BF166" i="30" s="1"/>
  <c r="BF77" i="30"/>
  <c r="BF221" i="30" s="1"/>
  <c r="BF65" i="30"/>
  <c r="BF220" i="30" s="1"/>
  <c r="BF66" i="30"/>
  <c r="BF165" i="30" s="1"/>
  <c r="BF18" i="30"/>
  <c r="BF161" i="30" s="1"/>
  <c r="BF17" i="30"/>
  <c r="BF216" i="30" s="1"/>
  <c r="BD19" i="34"/>
  <c r="BF30" i="30"/>
  <c r="BF162" i="30" s="1"/>
  <c r="BF29" i="30"/>
  <c r="BF217" i="30" s="1"/>
  <c r="BE135" i="30"/>
  <c r="BF44" i="30" s="1"/>
  <c r="BF32" i="30" l="1"/>
  <c r="BF8" i="30"/>
  <c r="BF56" i="30"/>
  <c r="BF187" i="30"/>
  <c r="BF70" i="30"/>
  <c r="BF209" i="30" s="1"/>
  <c r="BF69" i="30"/>
  <c r="BF198" i="30" s="1"/>
  <c r="BF182" i="30"/>
  <c r="BF81" i="30"/>
  <c r="BF199" i="30" s="1"/>
  <c r="BF33" i="30"/>
  <c r="BF195" i="30" s="1"/>
  <c r="BF188" i="30"/>
  <c r="BF184" i="30"/>
  <c r="BF46" i="30"/>
  <c r="BF207" i="30" s="1"/>
  <c r="BF57" i="30"/>
  <c r="BF197" i="30" s="1"/>
  <c r="BF183" i="30"/>
  <c r="BF185" i="30"/>
  <c r="BF10" i="30"/>
  <c r="BF204" i="30" s="1"/>
  <c r="BF34" i="30"/>
  <c r="BF206" i="30" s="1"/>
  <c r="BF9" i="30"/>
  <c r="BF193" i="30" s="1"/>
  <c r="BF45" i="30"/>
  <c r="BF196" i="30" s="1"/>
  <c r="BF58" i="30"/>
  <c r="BF208" i="30" s="1"/>
  <c r="BF186" i="30"/>
  <c r="BF21" i="30"/>
  <c r="BF22" i="30"/>
  <c r="BF205" i="30" s="1"/>
  <c r="BE5" i="35"/>
  <c r="BE10" i="34"/>
  <c r="BD8" i="34"/>
  <c r="BD22" i="34"/>
  <c r="BD27" i="34" s="1"/>
  <c r="BD26" i="34"/>
  <c r="BF223" i="30"/>
  <c r="BE11" i="34" s="1"/>
  <c r="BF82" i="30"/>
  <c r="BF210" i="30" s="1"/>
  <c r="BF168" i="30"/>
  <c r="BE18" i="34" s="1"/>
  <c r="BF29" i="35" s="1"/>
  <c r="BF73" i="30" l="1"/>
  <c r="BF132" i="30" s="1"/>
  <c r="BE25" i="34"/>
  <c r="BF61" i="30"/>
  <c r="BF131" i="30" s="1"/>
  <c r="BF190" i="30"/>
  <c r="BF212" i="30"/>
  <c r="BE17" i="34" s="1"/>
  <c r="BF49" i="30"/>
  <c r="BF130" i="30" s="1"/>
  <c r="BF13" i="30"/>
  <c r="BF127" i="30" s="1"/>
  <c r="BF37" i="30"/>
  <c r="BF129" i="30" s="1"/>
  <c r="BD28" i="34"/>
  <c r="BD32" i="34" s="1"/>
  <c r="BE71" i="35" s="1"/>
  <c r="BF58" i="35"/>
  <c r="BE20" i="34"/>
  <c r="BF194" i="30"/>
  <c r="BF201" i="30" s="1"/>
  <c r="BF25" i="30"/>
  <c r="BF85" i="30"/>
  <c r="BD34" i="34" l="1"/>
  <c r="BD35" i="34" s="1"/>
  <c r="BG64" i="30"/>
  <c r="BG65" i="30" s="1"/>
  <c r="BG220" i="30" s="1"/>
  <c r="BE15" i="34"/>
  <c r="BG52" i="30"/>
  <c r="BG53" i="30" s="1"/>
  <c r="BG219" i="30" s="1"/>
  <c r="BF35" i="35"/>
  <c r="BG28" i="30"/>
  <c r="BG30" i="30" s="1"/>
  <c r="BG162" i="30" s="1"/>
  <c r="BG40" i="30"/>
  <c r="BG41" i="30" s="1"/>
  <c r="BG218" i="30" s="1"/>
  <c r="BG4" i="30"/>
  <c r="BG5" i="30" s="1"/>
  <c r="BG215" i="30" s="1"/>
  <c r="BE31" i="34"/>
  <c r="BE6" i="35"/>
  <c r="BF78" i="35"/>
  <c r="BE16" i="34"/>
  <c r="BF34" i="35"/>
  <c r="BF133" i="30"/>
  <c r="BG76" i="30"/>
  <c r="BF128" i="30"/>
  <c r="BG16" i="30"/>
  <c r="BG66" i="30" l="1"/>
  <c r="BG165" i="30" s="1"/>
  <c r="BE19" i="34"/>
  <c r="BE26" i="34" s="1"/>
  <c r="BG54" i="30"/>
  <c r="BG164" i="30" s="1"/>
  <c r="BG29" i="30"/>
  <c r="BG217" i="30" s="1"/>
  <c r="BG6" i="30"/>
  <c r="BG160" i="30" s="1"/>
  <c r="BG42" i="30"/>
  <c r="BG163" i="30" s="1"/>
  <c r="BG18" i="30"/>
  <c r="BG161" i="30" s="1"/>
  <c r="BG17" i="30"/>
  <c r="BG216" i="30" s="1"/>
  <c r="BF135" i="30"/>
  <c r="BG77" i="30"/>
  <c r="BG221" i="30" s="1"/>
  <c r="BG78" i="30"/>
  <c r="BG166" i="30" s="1"/>
  <c r="BG81" i="30" l="1"/>
  <c r="BG199" i="30" s="1"/>
  <c r="BG32" i="30"/>
  <c r="BG68" i="30"/>
  <c r="BG44" i="30"/>
  <c r="BG56" i="30"/>
  <c r="BG8" i="30"/>
  <c r="BG20" i="30"/>
  <c r="BG80" i="30"/>
  <c r="BF10" i="34"/>
  <c r="BE22" i="34"/>
  <c r="BE27" i="34" s="1"/>
  <c r="BE28" i="34" s="1"/>
  <c r="BE32" i="34" s="1"/>
  <c r="BF71" i="35" s="1"/>
  <c r="BF5" i="35"/>
  <c r="BG168" i="30"/>
  <c r="BF18" i="34" s="1"/>
  <c r="BG29" i="35" s="1"/>
  <c r="BG21" i="30"/>
  <c r="BG194" i="30" s="1"/>
  <c r="BG223" i="30"/>
  <c r="BF11" i="34" s="1"/>
  <c r="BF20" i="34" s="1"/>
  <c r="BE8" i="34"/>
  <c r="BG22" i="30"/>
  <c r="BG205" i="30" s="1"/>
  <c r="BG10" i="30"/>
  <c r="BG204" i="30" s="1"/>
  <c r="BG70" i="30"/>
  <c r="BG209" i="30" s="1"/>
  <c r="BG45" i="30"/>
  <c r="BG196" i="30" s="1"/>
  <c r="BG33" i="30"/>
  <c r="BG195" i="30" s="1"/>
  <c r="BG34" i="30"/>
  <c r="BG206" i="30" s="1"/>
  <c r="BG9" i="30"/>
  <c r="BG193" i="30" s="1"/>
  <c r="BG57" i="30"/>
  <c r="BG197" i="30" s="1"/>
  <c r="BG58" i="30"/>
  <c r="BG208" i="30" s="1"/>
  <c r="BG69" i="30"/>
  <c r="BG198" i="30" s="1"/>
  <c r="BG46" i="30"/>
  <c r="BG207" i="30" s="1"/>
  <c r="BG82" i="30"/>
  <c r="BG210" i="30" s="1"/>
  <c r="BE34" i="34" l="1"/>
  <c r="BF31" i="34" s="1"/>
  <c r="BF25" i="34"/>
  <c r="BG58" i="35"/>
  <c r="BG78" i="35" s="1"/>
  <c r="BG201" i="30"/>
  <c r="BF16" i="34" s="1"/>
  <c r="BG212" i="30"/>
  <c r="BF17" i="34" s="1"/>
  <c r="BG188" i="30"/>
  <c r="BG85" i="30"/>
  <c r="BG183" i="30"/>
  <c r="BG25" i="30"/>
  <c r="BG184" i="30"/>
  <c r="BG37" i="30"/>
  <c r="BG186" i="30"/>
  <c r="BG61" i="30"/>
  <c r="BG185" i="30"/>
  <c r="BG49" i="30"/>
  <c r="BG182" i="30"/>
  <c r="BG13" i="30"/>
  <c r="BG187" i="30"/>
  <c r="BG73" i="30"/>
  <c r="BE35" i="34" l="1"/>
  <c r="BF6" i="35"/>
  <c r="BG34" i="35"/>
  <c r="BG35" i="35"/>
  <c r="BG190" i="30"/>
  <c r="BF15" i="34" s="1"/>
  <c r="BF19" i="34" s="1"/>
  <c r="BG130" i="30"/>
  <c r="BH40" i="30"/>
  <c r="BH28" i="30"/>
  <c r="BG129" i="30"/>
  <c r="BG133" i="30"/>
  <c r="BH76" i="30"/>
  <c r="BG131" i="30"/>
  <c r="BH52" i="30"/>
  <c r="BH16" i="30"/>
  <c r="BG128" i="30"/>
  <c r="BG132" i="30"/>
  <c r="BH64" i="30"/>
  <c r="BH4" i="30"/>
  <c r="BH5" i="30" s="1"/>
  <c r="BG127" i="30"/>
  <c r="BH17" i="30" l="1"/>
  <c r="BH216" i="30" s="1"/>
  <c r="BH18" i="30"/>
  <c r="BH161" i="30" s="1"/>
  <c r="BH54" i="30"/>
  <c r="BH164" i="30" s="1"/>
  <c r="BH53" i="30"/>
  <c r="BH219" i="30" s="1"/>
  <c r="BH30" i="30"/>
  <c r="BH162" i="30" s="1"/>
  <c r="BH29" i="30"/>
  <c r="BH217" i="30" s="1"/>
  <c r="BG135" i="30"/>
  <c r="BH21" i="30" s="1"/>
  <c r="BH194" i="30" s="1"/>
  <c r="BH41" i="30"/>
  <c r="BH218" i="30" s="1"/>
  <c r="BH42" i="30"/>
  <c r="BH163" i="30" s="1"/>
  <c r="BH215" i="30"/>
  <c r="BH6" i="30"/>
  <c r="BH160" i="30" s="1"/>
  <c r="BH65" i="30"/>
  <c r="BH220" i="30" s="1"/>
  <c r="BH66" i="30"/>
  <c r="BH165" i="30" s="1"/>
  <c r="BH77" i="30"/>
  <c r="BH221" i="30" s="1"/>
  <c r="BH78" i="30"/>
  <c r="BH166" i="30" s="1"/>
  <c r="BG5" i="35"/>
  <c r="BF22" i="34"/>
  <c r="BF27" i="34" s="1"/>
  <c r="BF26" i="34"/>
  <c r="BG10" i="34"/>
  <c r="BH32" i="30" l="1"/>
  <c r="BH80" i="30"/>
  <c r="BH44" i="30"/>
  <c r="BH56" i="30"/>
  <c r="BH20" i="30"/>
  <c r="BH8" i="30"/>
  <c r="BH182" i="30" s="1"/>
  <c r="BH68" i="30"/>
  <c r="BH187" i="30" s="1"/>
  <c r="BH9" i="30"/>
  <c r="BH193" i="30" s="1"/>
  <c r="BF8" i="34"/>
  <c r="BH184" i="30"/>
  <c r="BH34" i="30"/>
  <c r="BH206" i="30" s="1"/>
  <c r="BH69" i="30"/>
  <c r="BH198" i="30" s="1"/>
  <c r="BH45" i="30"/>
  <c r="BH196" i="30" s="1"/>
  <c r="BH70" i="30"/>
  <c r="BH209" i="30" s="1"/>
  <c r="BH46" i="30"/>
  <c r="BH207" i="30" s="1"/>
  <c r="BH223" i="30"/>
  <c r="BG11" i="34" s="1"/>
  <c r="BH58" i="35" s="1"/>
  <c r="BH82" i="30"/>
  <c r="BH210" i="30" s="1"/>
  <c r="BH81" i="30"/>
  <c r="BH199" i="30" s="1"/>
  <c r="BF28" i="34"/>
  <c r="BF32" i="34" s="1"/>
  <c r="BG71" i="35" s="1"/>
  <c r="BH186" i="30"/>
  <c r="BH57" i="30"/>
  <c r="BH58" i="30"/>
  <c r="BH208" i="30" s="1"/>
  <c r="BH10" i="30"/>
  <c r="BH204" i="30" s="1"/>
  <c r="BH33" i="30"/>
  <c r="BH195" i="30" s="1"/>
  <c r="BH22" i="30"/>
  <c r="BH205" i="30" s="1"/>
  <c r="BH168" i="30"/>
  <c r="BG18" i="34" s="1"/>
  <c r="BH29" i="35" s="1"/>
  <c r="BH185" i="30"/>
  <c r="BH188" i="30"/>
  <c r="BF34" i="34" l="1"/>
  <c r="BG6" i="35" s="1"/>
  <c r="BG25" i="34"/>
  <c r="BH13" i="30"/>
  <c r="BH127" i="30" s="1"/>
  <c r="BH37" i="30"/>
  <c r="BI28" i="30" s="1"/>
  <c r="BH73" i="30"/>
  <c r="BI64" i="30" s="1"/>
  <c r="BG20" i="34"/>
  <c r="BH212" i="30"/>
  <c r="BH35" i="35" s="1"/>
  <c r="BH85" i="30"/>
  <c r="BI76" i="30" s="1"/>
  <c r="BH49" i="30"/>
  <c r="BI40" i="30" s="1"/>
  <c r="BH197" i="30"/>
  <c r="BH201" i="30" s="1"/>
  <c r="BH61" i="30"/>
  <c r="BH183" i="30"/>
  <c r="BH190" i="30" s="1"/>
  <c r="BH25" i="30"/>
  <c r="BH78" i="35"/>
  <c r="BG31" i="34" l="1"/>
  <c r="BF35" i="34"/>
  <c r="BI4" i="30"/>
  <c r="BI5" i="30" s="1"/>
  <c r="BI215" i="30" s="1"/>
  <c r="BH129" i="30"/>
  <c r="BG17" i="34"/>
  <c r="BH132" i="30"/>
  <c r="BH130" i="30"/>
  <c r="BH133" i="30"/>
  <c r="BI41" i="30"/>
  <c r="BI218" i="30" s="1"/>
  <c r="BI42" i="30"/>
  <c r="BI163" i="30" s="1"/>
  <c r="BH131" i="30"/>
  <c r="BI52" i="30"/>
  <c r="BI77" i="30"/>
  <c r="BI221" i="30" s="1"/>
  <c r="BI78" i="30"/>
  <c r="BI166" i="30" s="1"/>
  <c r="BH128" i="30"/>
  <c r="BI16" i="30"/>
  <c r="BH34" i="35"/>
  <c r="BG16" i="34"/>
  <c r="BI29" i="30"/>
  <c r="BI217" i="30" s="1"/>
  <c r="BI30" i="30"/>
  <c r="BI162" i="30" s="1"/>
  <c r="BI65" i="30"/>
  <c r="BI220" i="30" s="1"/>
  <c r="BI66" i="30"/>
  <c r="BI165" i="30" s="1"/>
  <c r="BG15" i="34"/>
  <c r="BI68" i="30" l="1"/>
  <c r="BI80" i="30"/>
  <c r="BI6" i="30"/>
  <c r="BI160" i="30" s="1"/>
  <c r="BG19" i="34"/>
  <c r="BI18" i="30"/>
  <c r="BI161" i="30" s="1"/>
  <c r="BI17" i="30"/>
  <c r="BI216" i="30" s="1"/>
  <c r="BH135" i="30"/>
  <c r="BI32" i="30" s="1"/>
  <c r="BI53" i="30"/>
  <c r="BI219" i="30" s="1"/>
  <c r="BI54" i="30"/>
  <c r="BI164" i="30" s="1"/>
  <c r="BI56" i="30" l="1"/>
  <c r="BI186" i="30"/>
  <c r="BI8" i="30"/>
  <c r="BI20" i="30"/>
  <c r="BI44" i="30"/>
  <c r="BG22" i="34"/>
  <c r="BG27" i="34" s="1"/>
  <c r="BH5" i="35"/>
  <c r="BG26" i="34"/>
  <c r="BH10" i="34"/>
  <c r="BI223" i="30"/>
  <c r="BH11" i="34" s="1"/>
  <c r="BI58" i="35" s="1"/>
  <c r="BI168" i="30"/>
  <c r="BH18" i="34" s="1"/>
  <c r="BI29" i="35" s="1"/>
  <c r="BG8" i="34"/>
  <c r="BI183" i="30"/>
  <c r="BI21" i="30"/>
  <c r="BI194" i="30" s="1"/>
  <c r="BI22" i="30"/>
  <c r="BI205" i="30" s="1"/>
  <c r="BI33" i="30"/>
  <c r="BI195" i="30" s="1"/>
  <c r="BI10" i="30"/>
  <c r="BI204" i="30" s="1"/>
  <c r="BI9" i="30"/>
  <c r="BI193" i="30" s="1"/>
  <c r="BI69" i="30"/>
  <c r="BI198" i="30" s="1"/>
  <c r="BI82" i="30"/>
  <c r="BI210" i="30" s="1"/>
  <c r="BI81" i="30"/>
  <c r="BI199" i="30" s="1"/>
  <c r="BI46" i="30"/>
  <c r="BI207" i="30" s="1"/>
  <c r="BI70" i="30"/>
  <c r="BI209" i="30" s="1"/>
  <c r="BI45" i="30"/>
  <c r="BI196" i="30" s="1"/>
  <c r="BI34" i="30"/>
  <c r="BI206" i="30" s="1"/>
  <c r="BI57" i="30"/>
  <c r="BI197" i="30" s="1"/>
  <c r="BI58" i="30"/>
  <c r="BI208" i="30" s="1"/>
  <c r="BG28" i="34" l="1"/>
  <c r="BG32" i="34" s="1"/>
  <c r="BH25" i="34"/>
  <c r="BH20" i="34"/>
  <c r="BI25" i="30"/>
  <c r="BJ16" i="30" s="1"/>
  <c r="BI61" i="30"/>
  <c r="BI131" i="30" s="1"/>
  <c r="BI182" i="30"/>
  <c r="BI13" i="30"/>
  <c r="BI212" i="30"/>
  <c r="BI188" i="30"/>
  <c r="BI85" i="30"/>
  <c r="BI187" i="30"/>
  <c r="BI73" i="30"/>
  <c r="BI201" i="30"/>
  <c r="BI185" i="30"/>
  <c r="BI49" i="30"/>
  <c r="BI78" i="35"/>
  <c r="BI184" i="30"/>
  <c r="BI37" i="30"/>
  <c r="BH71" i="35" l="1"/>
  <c r="BG34" i="34"/>
  <c r="BJ52" i="30"/>
  <c r="BJ53" i="30" s="1"/>
  <c r="BJ219" i="30" s="1"/>
  <c r="BI128" i="30"/>
  <c r="BJ40" i="30"/>
  <c r="BI130" i="30"/>
  <c r="BI132" i="30"/>
  <c r="BJ64" i="30"/>
  <c r="BI129" i="30"/>
  <c r="BJ28" i="30"/>
  <c r="BH17" i="34"/>
  <c r="BI35" i="35"/>
  <c r="BJ18" i="30"/>
  <c r="BJ161" i="30" s="1"/>
  <c r="BJ17" i="30"/>
  <c r="BJ216" i="30" s="1"/>
  <c r="BI127" i="30"/>
  <c r="BJ4" i="30"/>
  <c r="BJ5" i="30" s="1"/>
  <c r="BI34" i="35"/>
  <c r="BH16" i="34"/>
  <c r="BI133" i="30"/>
  <c r="BJ76" i="30"/>
  <c r="BI190" i="30"/>
  <c r="BH31" i="34" l="1"/>
  <c r="BH6" i="35"/>
  <c r="BG35" i="34"/>
  <c r="BJ54" i="30"/>
  <c r="BJ164" i="30" s="1"/>
  <c r="BJ6" i="30"/>
  <c r="BJ160" i="30" s="1"/>
  <c r="BJ215" i="30"/>
  <c r="BJ66" i="30"/>
  <c r="BJ165" i="30" s="1"/>
  <c r="BJ65" i="30"/>
  <c r="BJ220" i="30" s="1"/>
  <c r="BI135" i="30"/>
  <c r="BJ80" i="30" s="1"/>
  <c r="BH15" i="34"/>
  <c r="BH19" i="34" s="1"/>
  <c r="BJ77" i="30"/>
  <c r="BJ221" i="30" s="1"/>
  <c r="BJ78" i="30"/>
  <c r="BJ166" i="30" s="1"/>
  <c r="BJ30" i="30"/>
  <c r="BJ162" i="30" s="1"/>
  <c r="BJ29" i="30"/>
  <c r="BJ217" i="30" s="1"/>
  <c r="BJ41" i="30"/>
  <c r="BJ218" i="30" s="1"/>
  <c r="BJ42" i="30"/>
  <c r="BJ163" i="30" s="1"/>
  <c r="BJ32" i="30" l="1"/>
  <c r="BJ82" i="30"/>
  <c r="BJ210" i="30" s="1"/>
  <c r="BJ56" i="30"/>
  <c r="BJ8" i="30"/>
  <c r="BJ182" i="30" s="1"/>
  <c r="BJ44" i="30"/>
  <c r="BJ185" i="30" s="1"/>
  <c r="BJ20" i="30"/>
  <c r="BJ68" i="30"/>
  <c r="BJ187" i="30" s="1"/>
  <c r="BJ9" i="30"/>
  <c r="BJ193" i="30" s="1"/>
  <c r="BJ46" i="30"/>
  <c r="BJ207" i="30" s="1"/>
  <c r="BJ10" i="30"/>
  <c r="BJ204" i="30" s="1"/>
  <c r="BJ81" i="30"/>
  <c r="BJ199" i="30" s="1"/>
  <c r="BJ184" i="30"/>
  <c r="BJ34" i="30"/>
  <c r="BJ206" i="30" s="1"/>
  <c r="BJ33" i="30"/>
  <c r="BJ195" i="30" s="1"/>
  <c r="BJ70" i="30"/>
  <c r="BJ209" i="30" s="1"/>
  <c r="BJ188" i="30"/>
  <c r="BJ45" i="30"/>
  <c r="BJ196" i="30" s="1"/>
  <c r="BJ69" i="30"/>
  <c r="BJ198" i="30" s="1"/>
  <c r="BH22" i="34"/>
  <c r="BH27" i="34" s="1"/>
  <c r="BH26" i="34"/>
  <c r="BI10" i="34"/>
  <c r="BI5" i="35"/>
  <c r="BH8" i="34"/>
  <c r="BJ21" i="30"/>
  <c r="BJ194" i="30" s="1"/>
  <c r="BJ22" i="30"/>
  <c r="BJ205" i="30" s="1"/>
  <c r="BJ58" i="30"/>
  <c r="BJ208" i="30" s="1"/>
  <c r="BJ57" i="30"/>
  <c r="BJ197" i="30" s="1"/>
  <c r="BJ223" i="30"/>
  <c r="BI11" i="34" s="1"/>
  <c r="BJ168" i="30"/>
  <c r="BI18" i="34" s="1"/>
  <c r="BJ29" i="35" s="1"/>
  <c r="M29" i="51" s="1"/>
  <c r="BI25" i="34" l="1"/>
  <c r="BJ13" i="30"/>
  <c r="BJ127" i="30" s="1"/>
  <c r="BH28" i="34"/>
  <c r="BH32" i="34" s="1"/>
  <c r="BI71" i="35" s="1"/>
  <c r="BJ212" i="30"/>
  <c r="BI17" i="34" s="1"/>
  <c r="BJ201" i="30"/>
  <c r="BJ34" i="35" s="1"/>
  <c r="M34" i="51" s="1"/>
  <c r="BJ85" i="30"/>
  <c r="BJ133" i="30" s="1"/>
  <c r="BJ73" i="30"/>
  <c r="BJ132" i="30" s="1"/>
  <c r="BJ49" i="30"/>
  <c r="BJ130" i="30" s="1"/>
  <c r="BJ37" i="30"/>
  <c r="BJ129" i="30" s="1"/>
  <c r="BJ183" i="30"/>
  <c r="BJ25" i="30"/>
  <c r="BJ128" i="30" s="1"/>
  <c r="BJ186" i="30"/>
  <c r="BJ61" i="30"/>
  <c r="BJ131" i="30" s="1"/>
  <c r="BH34" i="34"/>
  <c r="BJ58" i="35"/>
  <c r="M57" i="51" s="1"/>
  <c r="BI20" i="34"/>
  <c r="BJ35" i="35" l="1"/>
  <c r="M35" i="51" s="1"/>
  <c r="BI16" i="34"/>
  <c r="BJ135" i="30"/>
  <c r="BJ78" i="35"/>
  <c r="BH35" i="34"/>
  <c r="BI6" i="35"/>
  <c r="BI31" i="34"/>
  <c r="BJ190" i="30"/>
  <c r="BI15" i="34" l="1"/>
  <c r="BI19" i="34" s="1"/>
  <c r="M42" i="51"/>
  <c r="BJ5" i="35" l="1"/>
  <c r="M5" i="51" s="1"/>
  <c r="M89" i="51" s="1"/>
  <c r="BI8" i="34"/>
  <c r="BI22" i="34"/>
  <c r="BI27" i="34" s="1"/>
  <c r="BI26" i="34"/>
  <c r="BI28" i="34" l="1"/>
  <c r="BI32" i="34" s="1"/>
  <c r="BJ71" i="35" s="1"/>
  <c r="M70" i="51" s="1"/>
  <c r="M85" i="51"/>
  <c r="M26" i="51"/>
  <c r="BI34" i="34" l="1"/>
  <c r="BJ6" i="35" s="1"/>
  <c r="M6" i="51" s="1"/>
  <c r="BI35" i="34" l="1"/>
  <c r="M78" i="51"/>
  <c r="C46" i="35" l="1"/>
  <c r="C51" i="35" l="1"/>
  <c r="C70" i="35" s="1"/>
  <c r="C53" i="35" l="1"/>
  <c r="C39" i="35" s="1"/>
  <c r="C40" i="35" s="1"/>
  <c r="C54" i="35" s="1"/>
  <c r="C2" i="35" s="1"/>
  <c r="C10" i="35" s="1"/>
  <c r="C74" i="35"/>
  <c r="C75" i="35" s="1"/>
  <c r="C76" i="35" s="1"/>
  <c r="B87" i="34" l="1"/>
  <c r="B88" i="34" s="1"/>
  <c r="C84" i="34" s="1"/>
  <c r="C85" i="34" s="1"/>
  <c r="D28" i="35"/>
  <c r="D32" i="35" s="1"/>
  <c r="C22" i="35"/>
  <c r="C23" i="35" s="1"/>
  <c r="C14" i="35" l="1"/>
  <c r="C18" i="35" s="1"/>
  <c r="C24" i="35" s="1"/>
  <c r="C86" i="34"/>
  <c r="D64" i="35" s="1"/>
  <c r="D59" i="35"/>
  <c r="D48" i="35" l="1"/>
  <c r="D62" i="35"/>
  <c r="D46" i="35" l="1"/>
  <c r="D51" i="35" l="1"/>
  <c r="D70" i="35" s="1"/>
  <c r="D53" i="35" l="1"/>
  <c r="D39" i="35" s="1"/>
  <c r="C87" i="34" l="1"/>
  <c r="C88" i="34" s="1"/>
  <c r="D14" i="35" s="1"/>
  <c r="D18" i="35" s="1"/>
  <c r="D40" i="35"/>
  <c r="D54" i="35" s="1"/>
  <c r="D84" i="34" l="1"/>
  <c r="D86" i="34" s="1"/>
  <c r="E64" i="35" s="1"/>
  <c r="D2" i="35"/>
  <c r="D10" i="35" s="1"/>
  <c r="E28" i="35"/>
  <c r="E32" i="35" s="1"/>
  <c r="D74" i="35"/>
  <c r="D75" i="35" s="1"/>
  <c r="D76" i="35" s="1"/>
  <c r="D85" i="34" l="1"/>
  <c r="E48" i="35" s="1"/>
  <c r="D22" i="35"/>
  <c r="D23" i="35" s="1"/>
  <c r="D24" i="35" s="1"/>
  <c r="E59" i="35" l="1"/>
  <c r="E62" i="35" l="1"/>
  <c r="E46" i="35" l="1"/>
  <c r="E51" i="35" l="1"/>
  <c r="E70" i="35" s="1"/>
  <c r="E53" i="35" l="1"/>
  <c r="E39" i="35" s="1"/>
  <c r="D87" i="34" l="1"/>
  <c r="D88" i="34" s="1"/>
  <c r="E14" i="35" s="1"/>
  <c r="E18" i="35" s="1"/>
  <c r="E40" i="35"/>
  <c r="E54" i="35" s="1"/>
  <c r="E84" i="34" l="1"/>
  <c r="E85" i="34" s="1"/>
  <c r="F28" i="35"/>
  <c r="F32" i="35" s="1"/>
  <c r="E2" i="35"/>
  <c r="E10" i="35" s="1"/>
  <c r="E74" i="35"/>
  <c r="E75" i="35" s="1"/>
  <c r="E76" i="35" s="1"/>
  <c r="E86" i="34" l="1"/>
  <c r="F64" i="35" s="1"/>
  <c r="E22" i="35"/>
  <c r="E23" i="35" s="1"/>
  <c r="E24" i="35" s="1"/>
  <c r="F48" i="35" l="1"/>
  <c r="F59" i="35"/>
  <c r="F62" i="35" l="1"/>
  <c r="F46" i="35" l="1"/>
  <c r="F51" i="35" l="1"/>
  <c r="F70" i="35" s="1"/>
  <c r="F53" i="35" l="1"/>
  <c r="F39" i="35" s="1"/>
  <c r="E87" i="34" l="1"/>
  <c r="E88" i="34" s="1"/>
  <c r="F14" i="35" s="1"/>
  <c r="F18" i="35" s="1"/>
  <c r="F40" i="35"/>
  <c r="F54" i="35" s="1"/>
  <c r="F84" i="34" l="1"/>
  <c r="F86" i="34" s="1"/>
  <c r="G64" i="35" s="1"/>
  <c r="F2" i="35"/>
  <c r="F10" i="35" s="1"/>
  <c r="G28" i="35"/>
  <c r="G32" i="35" s="1"/>
  <c r="F74" i="35"/>
  <c r="F75" i="35" s="1"/>
  <c r="F76" i="35" s="1"/>
  <c r="F85" i="34" l="1"/>
  <c r="G48" i="35" s="1"/>
  <c r="F22" i="35"/>
  <c r="F23" i="35" s="1"/>
  <c r="F24" i="35" s="1"/>
  <c r="G59" i="35" l="1"/>
  <c r="G62" i="35" l="1"/>
  <c r="G46" i="35" l="1"/>
  <c r="G51" i="35" l="1"/>
  <c r="G70" i="35" s="1"/>
  <c r="G53" i="35" l="1"/>
  <c r="G39" i="35" s="1"/>
  <c r="F87" i="34" l="1"/>
  <c r="F88" i="34" s="1"/>
  <c r="G84" i="34" s="1"/>
  <c r="G40" i="35"/>
  <c r="G54" i="35" s="1"/>
  <c r="G14" i="35" l="1"/>
  <c r="G18" i="35" s="1"/>
  <c r="G2" i="35"/>
  <c r="G10" i="35" s="1"/>
  <c r="H28" i="35"/>
  <c r="H32" i="35" s="1"/>
  <c r="G86" i="34"/>
  <c r="H64" i="35" s="1"/>
  <c r="G85" i="34"/>
  <c r="G74" i="35"/>
  <c r="G75" i="35" s="1"/>
  <c r="G76" i="35" s="1"/>
  <c r="H48" i="35" l="1"/>
  <c r="G22" i="35"/>
  <c r="G23" i="35" s="1"/>
  <c r="G24" i="35" s="1"/>
  <c r="H59" i="35" l="1"/>
  <c r="H62" i="35" l="1"/>
  <c r="H46" i="35" l="1"/>
  <c r="H51" i="35" s="1"/>
  <c r="H70" i="35" l="1"/>
  <c r="H53" i="35" l="1"/>
  <c r="H39" i="35" s="1"/>
  <c r="G87" i="34" s="1"/>
  <c r="G88" i="34" s="1"/>
  <c r="H40" i="35" l="1"/>
  <c r="H54" i="35" s="1"/>
  <c r="H74" i="35"/>
  <c r="H75" i="35" s="1"/>
  <c r="H76" i="35" s="1"/>
  <c r="H14" i="35"/>
  <c r="H18" i="35" s="1"/>
  <c r="H84" i="34"/>
  <c r="H85" i="34" l="1"/>
  <c r="H86" i="34"/>
  <c r="I64" i="35" s="1"/>
  <c r="H2" i="35"/>
  <c r="H10" i="35" s="1"/>
  <c r="I28" i="35"/>
  <c r="H22" i="35"/>
  <c r="H23" i="35" s="1"/>
  <c r="I32" i="35" l="1"/>
  <c r="I48" i="35"/>
  <c r="H24" i="35"/>
  <c r="I59" i="35" l="1"/>
  <c r="I62" i="35" l="1"/>
  <c r="I46" i="35"/>
  <c r="I51" i="35" s="1"/>
  <c r="I70" i="35" l="1"/>
  <c r="I53" i="35"/>
  <c r="I39" i="35" s="1"/>
  <c r="I74" i="35" l="1"/>
  <c r="I75" i="35" s="1"/>
  <c r="H87" i="34"/>
  <c r="H88" i="34" s="1"/>
  <c r="I84" i="34" s="1"/>
  <c r="I86" i="34" s="1"/>
  <c r="J64" i="35" s="1"/>
  <c r="I40" i="35"/>
  <c r="I54" i="35" s="1"/>
  <c r="J28" i="35" s="1"/>
  <c r="J32" i="35" s="1"/>
  <c r="I76" i="35" l="1"/>
  <c r="I85" i="34"/>
  <c r="J48" i="35" s="1"/>
  <c r="I14" i="35"/>
  <c r="I18" i="35" s="1"/>
  <c r="I2" i="35"/>
  <c r="I22" i="35" l="1"/>
  <c r="I23" i="35" s="1"/>
  <c r="I10" i="35"/>
  <c r="J59" i="35"/>
  <c r="I24" i="35" l="1"/>
  <c r="J62" i="35"/>
  <c r="J46" i="35"/>
  <c r="J51" i="35" s="1"/>
  <c r="J53" i="35" l="1"/>
  <c r="J39" i="35" s="1"/>
  <c r="J70" i="35"/>
  <c r="J40" i="35" l="1"/>
  <c r="J54" i="35" s="1"/>
  <c r="J2" i="35" s="1"/>
  <c r="J74" i="35"/>
  <c r="J75" i="35" s="1"/>
  <c r="J76" i="35" s="1"/>
  <c r="I87" i="34"/>
  <c r="I88" i="34" s="1"/>
  <c r="K28" i="35" l="1"/>
  <c r="K32" i="35" s="1"/>
  <c r="J10" i="35"/>
  <c r="J84" i="34"/>
  <c r="J14" i="35"/>
  <c r="J22" i="35" l="1"/>
  <c r="J18" i="35"/>
  <c r="N20" i="35"/>
  <c r="L103" i="34"/>
  <c r="J86" i="34"/>
  <c r="K64" i="35" s="1"/>
  <c r="J85" i="34"/>
  <c r="K59" i="35"/>
  <c r="I20" i="51" l="1"/>
  <c r="O20" i="35"/>
  <c r="P20" i="35" s="1"/>
  <c r="J23" i="35"/>
  <c r="J24" i="35" s="1"/>
  <c r="K62" i="35"/>
  <c r="M98" i="34"/>
  <c r="M99" i="34" s="1"/>
  <c r="M16" i="35"/>
  <c r="K48" i="35"/>
  <c r="N49" i="35" l="1"/>
  <c r="I49" i="51" s="1"/>
  <c r="K46" i="35"/>
  <c r="K51" i="35" s="1"/>
  <c r="M103" i="34" l="1"/>
  <c r="K53" i="35"/>
  <c r="K39" i="35" s="1"/>
  <c r="K70" i="35"/>
  <c r="K40" i="35" l="1"/>
  <c r="K54" i="35" s="1"/>
  <c r="K2" i="35" s="1"/>
  <c r="K10" i="35" s="1"/>
  <c r="K74" i="35"/>
  <c r="K75" i="35" s="1"/>
  <c r="K76" i="35" s="1"/>
  <c r="N16" i="35"/>
  <c r="I16" i="51" s="1"/>
  <c r="N98" i="34"/>
  <c r="N99" i="34" s="1"/>
  <c r="J87" i="34"/>
  <c r="J88" i="34" s="1"/>
  <c r="L28" i="35" l="1"/>
  <c r="L32" i="35" s="1"/>
  <c r="K22" i="35"/>
  <c r="K23" i="35" s="1"/>
  <c r="O49" i="35"/>
  <c r="K84" i="34"/>
  <c r="K14" i="35"/>
  <c r="K18" i="35" s="1"/>
  <c r="K24" i="35" l="1"/>
  <c r="N103" i="34"/>
  <c r="O16" i="35" s="1"/>
  <c r="K85" i="34"/>
  <c r="K86" i="34"/>
  <c r="L64" i="35" s="1"/>
  <c r="L59" i="35"/>
  <c r="L62" i="35" l="1"/>
  <c r="O98" i="34"/>
  <c r="O99" i="34" s="1"/>
  <c r="L48" i="35"/>
  <c r="P49" i="35" l="1"/>
  <c r="L46" i="35"/>
  <c r="L51" i="35" s="1"/>
  <c r="O103" i="34" l="1"/>
  <c r="P98" i="34" s="1"/>
  <c r="P99" i="34" s="1"/>
  <c r="L53" i="35"/>
  <c r="L39" i="35" s="1"/>
  <c r="P16" i="35" l="1"/>
  <c r="Q49" i="35"/>
  <c r="L70" i="35"/>
  <c r="L74" i="35" s="1"/>
  <c r="L75" i="35" s="1"/>
  <c r="L40" i="35"/>
  <c r="L54" i="35" s="1"/>
  <c r="M28" i="35" s="1"/>
  <c r="M32" i="35" s="1"/>
  <c r="K87" i="34"/>
  <c r="K88" i="34" s="1"/>
  <c r="L76" i="35" l="1"/>
  <c r="L2" i="35"/>
  <c r="L10" i="35" s="1"/>
  <c r="L14" i="35"/>
  <c r="L18" i="35" s="1"/>
  <c r="L84" i="34"/>
  <c r="L22" i="35" l="1"/>
  <c r="L23" i="35" s="1"/>
  <c r="L24" i="35" s="1"/>
  <c r="L85" i="34"/>
  <c r="L86" i="34"/>
  <c r="M64" i="35" s="1"/>
  <c r="M59" i="35"/>
  <c r="M62" i="35" l="1"/>
  <c r="M48" i="35"/>
  <c r="M46" i="35" l="1"/>
  <c r="M51" i="35" s="1"/>
  <c r="M53" i="35" l="1"/>
  <c r="M39" i="35" s="1"/>
  <c r="M70" i="35" l="1"/>
  <c r="M74" i="35" s="1"/>
  <c r="M75" i="35" s="1"/>
  <c r="L87" i="34"/>
  <c r="L88" i="34" s="1"/>
  <c r="M14" i="35" s="1"/>
  <c r="M18" i="35" s="1"/>
  <c r="M40" i="35"/>
  <c r="M54" i="35" s="1"/>
  <c r="M2" i="35" s="1"/>
  <c r="M10" i="35" s="1"/>
  <c r="M76" i="35" l="1"/>
  <c r="M22" i="35" s="1"/>
  <c r="M23" i="35" s="1"/>
  <c r="M24" i="35" s="1"/>
  <c r="M84" i="34"/>
  <c r="M85" i="34" s="1"/>
  <c r="N28" i="35"/>
  <c r="N32" i="35" s="1"/>
  <c r="I32" i="51" s="1"/>
  <c r="M86" i="34" l="1"/>
  <c r="N64" i="35" s="1"/>
  <c r="I63" i="51" s="1"/>
  <c r="N59" i="35"/>
  <c r="I58" i="51" s="1"/>
  <c r="N48" i="35" l="1"/>
  <c r="I48" i="51" s="1"/>
  <c r="N62" i="35"/>
  <c r="I61" i="51"/>
  <c r="I88" i="51" s="1"/>
  <c r="G89" i="59" l="1"/>
  <c r="N46" i="35"/>
  <c r="N51" i="35" l="1"/>
  <c r="I51" i="51" s="1"/>
  <c r="I46" i="51"/>
  <c r="N70" i="35" l="1"/>
  <c r="I69" i="51" s="1"/>
  <c r="N53" i="35"/>
  <c r="N39" i="35" s="1"/>
  <c r="I53" i="51"/>
  <c r="M87" i="34" l="1"/>
  <c r="M88" i="34" s="1"/>
  <c r="I39" i="51"/>
  <c r="I40" i="51" s="1"/>
  <c r="I54" i="51" s="1"/>
  <c r="J28" i="51" s="1"/>
  <c r="N40" i="35"/>
  <c r="N54" i="35" s="1"/>
  <c r="N14" i="35"/>
  <c r="I14" i="51" s="1"/>
  <c r="N84" i="34"/>
  <c r="I18" i="51" l="1"/>
  <c r="N18" i="35"/>
  <c r="N2" i="35"/>
  <c r="I2" i="51" s="1"/>
  <c r="O28" i="35"/>
  <c r="O32" i="35" s="1"/>
  <c r="N85" i="34"/>
  <c r="N86" i="34"/>
  <c r="O64" i="35" s="1"/>
  <c r="I73" i="51"/>
  <c r="I74" i="51" s="1"/>
  <c r="N74" i="35"/>
  <c r="N75" i="35" s="1"/>
  <c r="N76" i="35" s="1"/>
  <c r="I86" i="51" l="1"/>
  <c r="N22" i="35"/>
  <c r="O48" i="35"/>
  <c r="N10" i="35"/>
  <c r="I22" i="51" l="1"/>
  <c r="I75" i="51" s="1"/>
  <c r="O21" i="35"/>
  <c r="P21" i="35" s="1"/>
  <c r="N23" i="35"/>
  <c r="N24" i="35" s="1"/>
  <c r="O59" i="35"/>
  <c r="I10" i="51"/>
  <c r="I80" i="51"/>
  <c r="I91" i="51" l="1"/>
  <c r="P102" i="34"/>
  <c r="P103" i="34" s="1"/>
  <c r="Q20" i="35"/>
  <c r="R20" i="35" s="1"/>
  <c r="S20" i="35" s="1"/>
  <c r="T20" i="35" s="1"/>
  <c r="U20" i="35" s="1"/>
  <c r="V20" i="35" s="1"/>
  <c r="W20" i="35" s="1"/>
  <c r="X20" i="35" s="1"/>
  <c r="Y20" i="35" s="1"/>
  <c r="Z20" i="35" s="1"/>
  <c r="AA20" i="35" s="1"/>
  <c r="AB20" i="35" s="1"/>
  <c r="I23" i="51"/>
  <c r="I81" i="51" s="1"/>
  <c r="I87" i="51"/>
  <c r="O62" i="35"/>
  <c r="I82" i="51"/>
  <c r="I77" i="51"/>
  <c r="I79" i="51"/>
  <c r="I24" i="51" l="1"/>
  <c r="Q16" i="35"/>
  <c r="Q98" i="34"/>
  <c r="Q99" i="34" s="1"/>
  <c r="V88" i="59" l="1"/>
  <c r="O65" i="35" s="1"/>
  <c r="R49" i="35"/>
  <c r="O46" i="35" l="1"/>
  <c r="Q103" i="34"/>
  <c r="R98" i="34" s="1"/>
  <c r="R99" i="34" s="1"/>
  <c r="O51" i="35" l="1"/>
  <c r="O70" i="35" s="1"/>
  <c r="R16" i="35"/>
  <c r="S49" i="35"/>
  <c r="O53" i="35" l="1"/>
  <c r="O39" i="35" s="1"/>
  <c r="R103" i="34"/>
  <c r="N87" i="34" l="1"/>
  <c r="N88" i="34" s="1"/>
  <c r="O14" i="35" s="1"/>
  <c r="O18" i="35" s="1"/>
  <c r="O40" i="35"/>
  <c r="O54" i="35" s="1"/>
  <c r="O2" i="35" s="1"/>
  <c r="O10" i="35" s="1"/>
  <c r="S16" i="35"/>
  <c r="S98" i="34"/>
  <c r="S99" i="34" s="1"/>
  <c r="O74" i="35"/>
  <c r="O75" i="35" s="1"/>
  <c r="O76" i="35" s="1"/>
  <c r="O84" i="34" l="1"/>
  <c r="O85" i="34" s="1"/>
  <c r="P28" i="35"/>
  <c r="P32" i="35" s="1"/>
  <c r="O86" i="34"/>
  <c r="P64" i="35" s="1"/>
  <c r="O22" i="35"/>
  <c r="O23" i="35" s="1"/>
  <c r="O24" i="35" s="1"/>
  <c r="T49" i="35"/>
  <c r="P48" i="35" l="1"/>
  <c r="P59" i="35"/>
  <c r="S103" i="34"/>
  <c r="T98" i="34" l="1"/>
  <c r="T99" i="34" s="1"/>
  <c r="T16" i="35"/>
  <c r="P62" i="35"/>
  <c r="U49" i="35" l="1"/>
  <c r="W88" i="59" l="1"/>
  <c r="P65" i="35" s="1"/>
  <c r="T103" i="34"/>
  <c r="P46" i="35" l="1"/>
  <c r="U98" i="34"/>
  <c r="U99" i="34" s="1"/>
  <c r="U16" i="35"/>
  <c r="P51" i="35" l="1"/>
  <c r="P70" i="35" s="1"/>
  <c r="V49" i="35"/>
  <c r="P53" i="35" l="1"/>
  <c r="P39" i="35" s="1"/>
  <c r="U103" i="34"/>
  <c r="V16" i="35" s="1"/>
  <c r="O87" i="34" l="1"/>
  <c r="O88" i="34" s="1"/>
  <c r="P14" i="35" s="1"/>
  <c r="P18" i="35" s="1"/>
  <c r="P40" i="35"/>
  <c r="P54" i="35" s="1"/>
  <c r="P2" i="35" s="1"/>
  <c r="P10" i="35" s="1"/>
  <c r="V98" i="34"/>
  <c r="V99" i="34" s="1"/>
  <c r="P74" i="35"/>
  <c r="P75" i="35" s="1"/>
  <c r="P76" i="35" s="1"/>
  <c r="P84" i="34" l="1"/>
  <c r="P85" i="34" s="1"/>
  <c r="W49" i="35"/>
  <c r="Q28" i="35"/>
  <c r="Q32" i="35" s="1"/>
  <c r="V103" i="34"/>
  <c r="W16" i="35" s="1"/>
  <c r="P22" i="35"/>
  <c r="P23" i="35" s="1"/>
  <c r="P24" i="35" s="1"/>
  <c r="P86" i="34" l="1"/>
  <c r="Q64" i="35" s="1"/>
  <c r="W98" i="34"/>
  <c r="W99" i="34" s="1"/>
  <c r="Q59" i="35"/>
  <c r="Q48" i="35" l="1"/>
  <c r="X49" i="35"/>
  <c r="Q62" i="35"/>
  <c r="W103" i="34" l="1"/>
  <c r="X98" i="34" s="1"/>
  <c r="X99" i="34" s="1"/>
  <c r="X16" i="35" l="1"/>
  <c r="X88" i="59"/>
  <c r="Q65" i="35" s="1"/>
  <c r="Y49" i="35"/>
  <c r="Q46" i="35" l="1"/>
  <c r="Q51" i="35" l="1"/>
  <c r="Q70" i="35" s="1"/>
  <c r="Q53" i="35" l="1"/>
  <c r="Q39" i="35" s="1"/>
  <c r="P87" i="34" l="1"/>
  <c r="P88" i="34" s="1"/>
  <c r="Q84" i="34" s="1"/>
  <c r="Q86" i="34" s="1"/>
  <c r="R64" i="35" s="1"/>
  <c r="Q40" i="35"/>
  <c r="Q54" i="35" s="1"/>
  <c r="Q2" i="35" s="1"/>
  <c r="Q10" i="35" s="1"/>
  <c r="Q85" i="34"/>
  <c r="Q74" i="35"/>
  <c r="Q75" i="35" s="1"/>
  <c r="Q76" i="35" s="1"/>
  <c r="Q14" i="35" l="1"/>
  <c r="Q18" i="35" s="1"/>
  <c r="R28" i="35"/>
  <c r="R32" i="35" s="1"/>
  <c r="R48" i="35"/>
  <c r="Q22" i="35"/>
  <c r="Q23" i="35" s="1"/>
  <c r="Q24" i="35" s="1"/>
  <c r="R59" i="35" l="1"/>
  <c r="R62" i="35" l="1"/>
  <c r="Y88" i="59" l="1"/>
  <c r="R65" i="35" s="1"/>
  <c r="R46" i="35" l="1"/>
  <c r="R51" i="35" l="1"/>
  <c r="R70" i="35" s="1"/>
  <c r="R53" i="35" l="1"/>
  <c r="R39" i="35" s="1"/>
  <c r="Q87" i="34" l="1"/>
  <c r="Q88" i="34" s="1"/>
  <c r="R14" i="35" s="1"/>
  <c r="R18" i="35" s="1"/>
  <c r="R40" i="35"/>
  <c r="R54" i="35" s="1"/>
  <c r="S28" i="35" s="1"/>
  <c r="S32" i="35" s="1"/>
  <c r="R74" i="35"/>
  <c r="R75" i="35" s="1"/>
  <c r="R76" i="35" s="1"/>
  <c r="R84" i="34" l="1"/>
  <c r="R86" i="34" s="1"/>
  <c r="S64" i="35" s="1"/>
  <c r="R2" i="35"/>
  <c r="R10" i="35" s="1"/>
  <c r="R22" i="35"/>
  <c r="R23" i="35" s="1"/>
  <c r="R85" i="34" l="1"/>
  <c r="S48" i="35" s="1"/>
  <c r="R24" i="35"/>
  <c r="S59" i="35"/>
  <c r="S62" i="35" l="1"/>
  <c r="Z88" i="59" l="1"/>
  <c r="S65" i="35" s="1"/>
  <c r="S46" i="35" l="1"/>
  <c r="S51" i="35" l="1"/>
  <c r="S70" i="35" s="1"/>
  <c r="S53" i="35" l="1"/>
  <c r="S39" i="35" s="1"/>
  <c r="R87" i="34" l="1"/>
  <c r="R88" i="34" s="1"/>
  <c r="S14" i="35" s="1"/>
  <c r="S18" i="35" s="1"/>
  <c r="S40" i="35"/>
  <c r="S54" i="35" s="1"/>
  <c r="S2" i="35" s="1"/>
  <c r="S10" i="35" s="1"/>
  <c r="S74" i="35"/>
  <c r="S75" i="35" s="1"/>
  <c r="S76" i="35" s="1"/>
  <c r="S84" i="34" l="1"/>
  <c r="S86" i="34" s="1"/>
  <c r="T64" i="35" s="1"/>
  <c r="T28" i="35"/>
  <c r="T32" i="35" s="1"/>
  <c r="S22" i="35"/>
  <c r="S23" i="35" s="1"/>
  <c r="S24" i="35" s="1"/>
  <c r="S85" i="34" l="1"/>
  <c r="T48" i="35" s="1"/>
  <c r="T59" i="35"/>
  <c r="T62" i="35" s="1"/>
  <c r="AA88" i="59" l="1"/>
  <c r="T65" i="35" s="1"/>
  <c r="T46" i="35" l="1"/>
  <c r="T51" i="35" s="1"/>
  <c r="T70" i="35" l="1"/>
  <c r="T53" i="35" l="1"/>
  <c r="T39" i="35" s="1"/>
  <c r="S87" i="34" s="1"/>
  <c r="S88" i="34" s="1"/>
  <c r="T84" i="34" s="1"/>
  <c r="T74" i="35"/>
  <c r="T75" i="35" s="1"/>
  <c r="T76" i="35" s="1"/>
  <c r="T14" i="35" l="1"/>
  <c r="T18" i="35" s="1"/>
  <c r="T40" i="35"/>
  <c r="T54" i="35" s="1"/>
  <c r="T2" i="35" s="1"/>
  <c r="T10" i="35" s="1"/>
  <c r="T85" i="34"/>
  <c r="T86" i="34"/>
  <c r="U64" i="35" s="1"/>
  <c r="T22" i="35"/>
  <c r="T23" i="35" s="1"/>
  <c r="U28" i="35" l="1"/>
  <c r="T24" i="35"/>
  <c r="U48" i="35"/>
  <c r="U32" i="35" l="1"/>
  <c r="U59" i="35" l="1"/>
  <c r="U62" i="35" s="1"/>
  <c r="AB88" i="59"/>
  <c r="U65" i="35" s="1"/>
  <c r="U46" i="35" l="1"/>
  <c r="U51" i="35" s="1"/>
  <c r="U70" i="35" l="1"/>
  <c r="U53" i="35"/>
  <c r="U39" i="35" s="1"/>
  <c r="T87" i="34" l="1"/>
  <c r="T88" i="34" s="1"/>
  <c r="U84" i="34" s="1"/>
  <c r="U40" i="35"/>
  <c r="U54" i="35" s="1"/>
  <c r="U74" i="35"/>
  <c r="U75" i="35" s="1"/>
  <c r="U76" i="35" s="1"/>
  <c r="U14" i="35" l="1"/>
  <c r="U18" i="35" s="1"/>
  <c r="U85" i="34"/>
  <c r="U86" i="34"/>
  <c r="V64" i="35" s="1"/>
  <c r="U2" i="35"/>
  <c r="V28" i="35"/>
  <c r="V32" i="35" s="1"/>
  <c r="U22" i="35"/>
  <c r="U10" i="35" l="1"/>
  <c r="U23" i="35"/>
  <c r="V48" i="35"/>
  <c r="U24" i="35" l="1"/>
  <c r="V59" i="35"/>
  <c r="V62" i="35" l="1"/>
  <c r="AC88" i="59"/>
  <c r="V65" i="35" s="1"/>
  <c r="V46" i="35" l="1"/>
  <c r="V51" i="35" s="1"/>
  <c r="V70" i="35" l="1"/>
  <c r="V53" i="35" l="1"/>
  <c r="V39" i="35" s="1"/>
  <c r="U87" i="34" s="1"/>
  <c r="U88" i="34" s="1"/>
  <c r="V74" i="35"/>
  <c r="V75" i="35" s="1"/>
  <c r="V76" i="35" l="1"/>
  <c r="V84" i="34"/>
  <c r="V85" i="34" s="1"/>
  <c r="V14" i="35"/>
  <c r="V18" i="35" s="1"/>
  <c r="V40" i="35"/>
  <c r="V54" i="35" s="1"/>
  <c r="W28" i="35" s="1"/>
  <c r="W32" i="35" s="1"/>
  <c r="V22" i="35" l="1"/>
  <c r="V23" i="35" s="1"/>
  <c r="V86" i="34"/>
  <c r="W64" i="35" s="1"/>
  <c r="V2" i="35"/>
  <c r="V10" i="35" s="1"/>
  <c r="W48" i="35" l="1"/>
  <c r="V24" i="35"/>
  <c r="X103" i="34"/>
  <c r="W59" i="35"/>
  <c r="J20" i="51" l="1"/>
  <c r="W62" i="35"/>
  <c r="Y98" i="34"/>
  <c r="Y99" i="34" s="1"/>
  <c r="Y16" i="35"/>
  <c r="Z49" i="35" l="1"/>
  <c r="J49" i="51" s="1"/>
  <c r="AD88" i="59"/>
  <c r="W65" i="35" s="1"/>
  <c r="Y103" i="34" l="1"/>
  <c r="Z16" i="35" s="1"/>
  <c r="J16" i="51" s="1"/>
  <c r="W46" i="35"/>
  <c r="W51" i="35" s="1"/>
  <c r="W70" i="35" l="1"/>
  <c r="Z98" i="34"/>
  <c r="Z99" i="34" s="1"/>
  <c r="AA49" i="35" l="1"/>
  <c r="W53" i="35"/>
  <c r="W39" i="35" s="1"/>
  <c r="W40" i="35" s="1"/>
  <c r="W54" i="35" s="1"/>
  <c r="W74" i="35"/>
  <c r="W75" i="35" s="1"/>
  <c r="Z103" i="34" l="1"/>
  <c r="AA98" i="34" s="1"/>
  <c r="AA99" i="34" s="1"/>
  <c r="W76" i="35"/>
  <c r="V87" i="34"/>
  <c r="V88" i="34" s="1"/>
  <c r="W84" i="34" s="1"/>
  <c r="W85" i="34" s="1"/>
  <c r="W2" i="35"/>
  <c r="W10" i="35" s="1"/>
  <c r="X28" i="35"/>
  <c r="X32" i="35" s="1"/>
  <c r="AA16" i="35" l="1"/>
  <c r="W22" i="35"/>
  <c r="W23" i="35" s="1"/>
  <c r="W86" i="34"/>
  <c r="X64" i="35" s="1"/>
  <c r="W14" i="35"/>
  <c r="W18" i="35" s="1"/>
  <c r="AB49" i="35"/>
  <c r="W24" i="35" l="1"/>
  <c r="X48" i="35"/>
  <c r="AA103" i="34"/>
  <c r="AB98" i="34" s="1"/>
  <c r="AB99" i="34" s="1"/>
  <c r="X59" i="35"/>
  <c r="AC49" i="35" l="1"/>
  <c r="X62" i="35"/>
  <c r="AB16" i="35"/>
  <c r="AE88" i="59"/>
  <c r="X65" i="35" s="1"/>
  <c r="X46" i="35" l="1"/>
  <c r="X51" i="35" s="1"/>
  <c r="X70" i="35" l="1"/>
  <c r="X53" i="35" l="1"/>
  <c r="X39" i="35" s="1"/>
  <c r="W87" i="34" s="1"/>
  <c r="W88" i="34" s="1"/>
  <c r="X74" i="35"/>
  <c r="X75" i="35" s="1"/>
  <c r="X76" i="35" l="1"/>
  <c r="X14" i="35"/>
  <c r="X18" i="35" s="1"/>
  <c r="X84" i="34"/>
  <c r="X86" i="34" s="1"/>
  <c r="Y64" i="35" s="1"/>
  <c r="X40" i="35"/>
  <c r="X54" i="35" s="1"/>
  <c r="Y28" i="35" s="1"/>
  <c r="Y32" i="35" s="1"/>
  <c r="X22" i="35" l="1"/>
  <c r="X23" i="35" s="1"/>
  <c r="X85" i="34"/>
  <c r="Y48" i="35" s="1"/>
  <c r="X2" i="35"/>
  <c r="X10" i="35" s="1"/>
  <c r="X24" i="35" l="1"/>
  <c r="Y59" i="35"/>
  <c r="Y62" i="35" l="1"/>
  <c r="AF88" i="59"/>
  <c r="Y65" i="35" s="1"/>
  <c r="Y46" i="35" l="1"/>
  <c r="Y51" i="35" s="1"/>
  <c r="Y70" i="35" l="1"/>
  <c r="Y53" i="35" l="1"/>
  <c r="Y39" i="35" s="1"/>
  <c r="X87" i="34" s="1"/>
  <c r="X88" i="34" s="1"/>
  <c r="Y74" i="35"/>
  <c r="Y75" i="35" s="1"/>
  <c r="Y76" i="35" s="1"/>
  <c r="Y40" i="35" l="1"/>
  <c r="Y54" i="35" s="1"/>
  <c r="Z28" i="35" s="1"/>
  <c r="Z32" i="35" s="1"/>
  <c r="J32" i="51" s="1"/>
  <c r="Y14" i="35"/>
  <c r="Y18" i="35" s="1"/>
  <c r="Y84" i="34"/>
  <c r="Y85" i="34" s="1"/>
  <c r="Y22" i="35"/>
  <c r="Y23" i="35" s="1"/>
  <c r="Y2" i="35" l="1"/>
  <c r="Y10" i="35" s="1"/>
  <c r="Y24" i="35" s="1"/>
  <c r="Y86" i="34"/>
  <c r="Z64" i="35" s="1"/>
  <c r="J63" i="51" s="1"/>
  <c r="Z48" i="35" l="1"/>
  <c r="J48" i="51" s="1"/>
  <c r="Z59" i="35"/>
  <c r="J58" i="51" s="1"/>
  <c r="Z62" i="35" l="1"/>
  <c r="J61" i="51"/>
  <c r="AG88" i="59" l="1"/>
  <c r="Z65" i="35" l="1"/>
  <c r="J64" i="51" s="1"/>
  <c r="J88" i="51" s="1"/>
  <c r="Z46" i="35" l="1"/>
  <c r="Z51" i="35" l="1"/>
  <c r="Z70" i="35" s="1"/>
  <c r="J69" i="51" s="1"/>
  <c r="J46" i="51"/>
  <c r="Z53" i="35" l="1"/>
  <c r="Z39" i="35" s="1"/>
  <c r="J51" i="51"/>
  <c r="J53" i="51" s="1"/>
  <c r="Y87" i="34"/>
  <c r="Y88" i="34" s="1"/>
  <c r="Z84" i="34" s="1"/>
  <c r="J39" i="51"/>
  <c r="J40" i="51" s="1"/>
  <c r="J54" i="51" s="1"/>
  <c r="K28" i="51" s="1"/>
  <c r="Z40" i="35"/>
  <c r="Z54" i="35" s="1"/>
  <c r="Z14" i="35"/>
  <c r="J14" i="51" s="1"/>
  <c r="AA28" i="35" l="1"/>
  <c r="AA32" i="35" s="1"/>
  <c r="Z2" i="35"/>
  <c r="J2" i="51" s="1"/>
  <c r="J18" i="51"/>
  <c r="Z18" i="35"/>
  <c r="Z85" i="34"/>
  <c r="Z86" i="34"/>
  <c r="AA64" i="35" s="1"/>
  <c r="J73" i="51"/>
  <c r="J74" i="51" s="1"/>
  <c r="Z74" i="35"/>
  <c r="Z75" i="35" s="1"/>
  <c r="Z76" i="35" s="1"/>
  <c r="J86" i="51" l="1"/>
  <c r="AA48" i="35"/>
  <c r="Z10" i="35"/>
  <c r="Z22" i="35" l="1"/>
  <c r="J10" i="51"/>
  <c r="J80" i="51"/>
  <c r="AA59" i="35"/>
  <c r="J22" i="51" l="1"/>
  <c r="J75" i="51" s="1"/>
  <c r="AA21" i="35"/>
  <c r="AB21" i="35" s="1"/>
  <c r="Z23" i="35"/>
  <c r="Z24" i="35" s="1"/>
  <c r="AA62" i="35"/>
  <c r="J79" i="51"/>
  <c r="J77" i="51"/>
  <c r="J82" i="51"/>
  <c r="AB102" i="34" l="1"/>
  <c r="AB103" i="34" s="1"/>
  <c r="AC98" i="34" s="1"/>
  <c r="AC99" i="34" s="1"/>
  <c r="AC20" i="35"/>
  <c r="AD20" i="35" s="1"/>
  <c r="AE20" i="35" s="1"/>
  <c r="AF20" i="35" s="1"/>
  <c r="AG20" i="35" s="1"/>
  <c r="AH20" i="35" s="1"/>
  <c r="AI20" i="35" s="1"/>
  <c r="AJ20" i="35" s="1"/>
  <c r="AK20" i="35" s="1"/>
  <c r="AL20" i="35" s="1"/>
  <c r="AM20" i="35" s="1"/>
  <c r="AN20" i="35" s="1"/>
  <c r="J91" i="51"/>
  <c r="J87" i="51"/>
  <c r="J23" i="51"/>
  <c r="AC16" i="35" l="1"/>
  <c r="J81" i="51"/>
  <c r="J24" i="51"/>
  <c r="AH88" i="59"/>
  <c r="AA65" i="35" s="1"/>
  <c r="AD49" i="35"/>
  <c r="AA46" i="35" l="1"/>
  <c r="AC103" i="34"/>
  <c r="AD98" i="34" s="1"/>
  <c r="AD99" i="34" s="1"/>
  <c r="AA51" i="35" l="1"/>
  <c r="AA70" i="35" s="1"/>
  <c r="AD16" i="35"/>
  <c r="AE49" i="35"/>
  <c r="AA53" i="35" l="1"/>
  <c r="AA39" i="35" s="1"/>
  <c r="AD103" i="34"/>
  <c r="Z87" i="34" l="1"/>
  <c r="Z88" i="34" s="1"/>
  <c r="AA14" i="35" s="1"/>
  <c r="AA18" i="35" s="1"/>
  <c r="AA40" i="35"/>
  <c r="AA54" i="35" s="1"/>
  <c r="AA2" i="35" s="1"/>
  <c r="AA10" i="35" s="1"/>
  <c r="AE16" i="35"/>
  <c r="AE98" i="34"/>
  <c r="AE99" i="34" s="1"/>
  <c r="AA74" i="35"/>
  <c r="AA75" i="35" s="1"/>
  <c r="AA76" i="35" s="1"/>
  <c r="AA84" i="34" l="1"/>
  <c r="AA85" i="34" s="1"/>
  <c r="AB28" i="35"/>
  <c r="AB32" i="35" s="1"/>
  <c r="AA22" i="35"/>
  <c r="AA23" i="35" s="1"/>
  <c r="AA24" i="35" s="1"/>
  <c r="AF49" i="35"/>
  <c r="AA86" i="34" l="1"/>
  <c r="AB64" i="35" s="1"/>
  <c r="AB59" i="35"/>
  <c r="AE103" i="34"/>
  <c r="AB48" i="35" l="1"/>
  <c r="AF98" i="34"/>
  <c r="AF99" i="34" s="1"/>
  <c r="AF16" i="35"/>
  <c r="AB62" i="35"/>
  <c r="AG49" i="35" l="1"/>
  <c r="AI88" i="59" l="1"/>
  <c r="AB65" i="35" s="1"/>
  <c r="AF103" i="34"/>
  <c r="AB46" i="35" l="1"/>
  <c r="AG16" i="35"/>
  <c r="AG98" i="34"/>
  <c r="AG99" i="34" s="1"/>
  <c r="AB51" i="35" l="1"/>
  <c r="AB70" i="35" s="1"/>
  <c r="AH49" i="35"/>
  <c r="AB53" i="35" l="1"/>
  <c r="AB39" i="35" s="1"/>
  <c r="AG103" i="34"/>
  <c r="AA87" i="34" l="1"/>
  <c r="AA88" i="34" s="1"/>
  <c r="AB14" i="35" s="1"/>
  <c r="AB18" i="35" s="1"/>
  <c r="AB40" i="35"/>
  <c r="AB54" i="35" s="1"/>
  <c r="AC28" i="35" s="1"/>
  <c r="AC32" i="35" s="1"/>
  <c r="AH16" i="35"/>
  <c r="AH98" i="34"/>
  <c r="AH99" i="34" s="1"/>
  <c r="AB74" i="35"/>
  <c r="AB75" i="35" s="1"/>
  <c r="AB76" i="35" s="1"/>
  <c r="AB84" i="34" l="1"/>
  <c r="AB85" i="34" s="1"/>
  <c r="AB2" i="35"/>
  <c r="AB10" i="35" s="1"/>
  <c r="AI49" i="35"/>
  <c r="AB22" i="35"/>
  <c r="AB23" i="35" s="1"/>
  <c r="AB86" i="34" l="1"/>
  <c r="AC64" i="35" s="1"/>
  <c r="AB24" i="35"/>
  <c r="AC59" i="35"/>
  <c r="AH103" i="34"/>
  <c r="AC48" i="35" l="1"/>
  <c r="AI98" i="34"/>
  <c r="AI99" i="34" s="1"/>
  <c r="AI16" i="35"/>
  <c r="AC62" i="35"/>
  <c r="AJ49" i="35" l="1"/>
  <c r="AJ88" i="59" l="1"/>
  <c r="AC65" i="35" s="1"/>
  <c r="AI103" i="34"/>
  <c r="AJ98" i="34" s="1"/>
  <c r="AJ99" i="34" s="1"/>
  <c r="AC46" i="35" l="1"/>
  <c r="AJ16" i="35"/>
  <c r="AK49" i="35"/>
  <c r="AC51" i="35" l="1"/>
  <c r="AC70" i="35" s="1"/>
  <c r="AC53" i="35" l="1"/>
  <c r="AC39" i="35" s="1"/>
  <c r="AB87" i="34" l="1"/>
  <c r="AB88" i="34" s="1"/>
  <c r="AC14" i="35" s="1"/>
  <c r="AC18" i="35" s="1"/>
  <c r="AC40" i="35"/>
  <c r="AC54" i="35" s="1"/>
  <c r="AD28" i="35" s="1"/>
  <c r="AD32" i="35" s="1"/>
  <c r="AC74" i="35"/>
  <c r="AC75" i="35" s="1"/>
  <c r="AC76" i="35" s="1"/>
  <c r="AC84" i="34" l="1"/>
  <c r="AC85" i="34" s="1"/>
  <c r="AC2" i="35"/>
  <c r="AC10" i="35" s="1"/>
  <c r="AC22" i="35"/>
  <c r="AC23" i="35" s="1"/>
  <c r="AC86" i="34" l="1"/>
  <c r="AD64" i="35" s="1"/>
  <c r="AC24" i="35"/>
  <c r="AD59" i="35"/>
  <c r="AD48" i="35" l="1"/>
  <c r="AD62" i="35"/>
  <c r="AK88" i="59" l="1"/>
  <c r="AD65" i="35" s="1"/>
  <c r="AD46" i="35" l="1"/>
  <c r="AD51" i="35" l="1"/>
  <c r="AD70" i="35" s="1"/>
  <c r="AD53" i="35" l="1"/>
  <c r="AD39" i="35" s="1"/>
  <c r="AD40" i="35" l="1"/>
  <c r="AD54" i="35" s="1"/>
  <c r="AC87" i="34"/>
  <c r="AC88" i="34" s="1"/>
  <c r="AD14" i="35" s="1"/>
  <c r="AD18" i="35" s="1"/>
  <c r="AD2" i="35"/>
  <c r="AD10" i="35" s="1"/>
  <c r="AE28" i="35"/>
  <c r="AE32" i="35" s="1"/>
  <c r="AD74" i="35"/>
  <c r="AD75" i="35" s="1"/>
  <c r="AD76" i="35" s="1"/>
  <c r="AD84" i="34" l="1"/>
  <c r="AD86" i="34" s="1"/>
  <c r="AE64" i="35" s="1"/>
  <c r="AD22" i="35"/>
  <c r="AD23" i="35" s="1"/>
  <c r="AD85" i="34" l="1"/>
  <c r="AE48" i="35" s="1"/>
  <c r="AD24" i="35"/>
  <c r="AE59" i="35"/>
  <c r="AE62" i="35" l="1"/>
  <c r="AL88" i="59" l="1"/>
  <c r="AE65" i="35" s="1"/>
  <c r="AE46" i="35" l="1"/>
  <c r="AE51" i="35" l="1"/>
  <c r="AE70" i="35" s="1"/>
  <c r="AE53" i="35" l="1"/>
  <c r="AE39" i="35" s="1"/>
  <c r="AD87" i="34" l="1"/>
  <c r="AD88" i="34" s="1"/>
  <c r="AE84" i="34" s="1"/>
  <c r="AE40" i="35"/>
  <c r="AE54" i="35" s="1"/>
  <c r="AE2" i="35" s="1"/>
  <c r="AE10" i="35" s="1"/>
  <c r="AE74" i="35"/>
  <c r="AE75" i="35" s="1"/>
  <c r="AE76" i="35" s="1"/>
  <c r="AE85" i="34"/>
  <c r="AE86" i="34"/>
  <c r="AF64" i="35" s="1"/>
  <c r="AE14" i="35" l="1"/>
  <c r="AE18" i="35" s="1"/>
  <c r="AF28" i="35"/>
  <c r="AF32" i="35" s="1"/>
  <c r="AF48" i="35"/>
  <c r="AE22" i="35"/>
  <c r="AE23" i="35" s="1"/>
  <c r="AE24" i="35" s="1"/>
  <c r="AF59" i="35" l="1"/>
  <c r="AF62" i="35" s="1"/>
  <c r="AM88" i="59" l="1"/>
  <c r="AF65" i="35" s="1"/>
  <c r="AF46" i="35" l="1"/>
  <c r="AF51" i="35" s="1"/>
  <c r="AF70" i="35" l="1"/>
  <c r="AF53" i="35" l="1"/>
  <c r="AF39" i="35" s="1"/>
  <c r="AE87" i="34" s="1"/>
  <c r="AE88" i="34" s="1"/>
  <c r="AF84" i="34" s="1"/>
  <c r="AF74" i="35"/>
  <c r="AF75" i="35" s="1"/>
  <c r="AF76" i="35" s="1"/>
  <c r="AF14" i="35" l="1"/>
  <c r="AF18" i="35" s="1"/>
  <c r="AF40" i="35"/>
  <c r="AF54" i="35" s="1"/>
  <c r="AG28" i="35" s="1"/>
  <c r="AF86" i="34"/>
  <c r="AG64" i="35" s="1"/>
  <c r="AF85" i="34"/>
  <c r="AF22" i="35"/>
  <c r="AF23" i="35" s="1"/>
  <c r="AG32" i="35" l="1"/>
  <c r="AF2" i="35"/>
  <c r="AF10" i="35" s="1"/>
  <c r="AF24" i="35" s="1"/>
  <c r="AG48" i="35"/>
  <c r="AG59" i="35" l="1"/>
  <c r="AG62" i="35" l="1"/>
  <c r="AN88" i="59"/>
  <c r="AG65" i="35" s="1"/>
  <c r="AG46" i="35" l="1"/>
  <c r="AG51" i="35" s="1"/>
  <c r="AG70" i="35" l="1"/>
  <c r="AG53" i="35" l="1"/>
  <c r="AG39" i="35" s="1"/>
  <c r="AF87" i="34" s="1"/>
  <c r="AF88" i="34" s="1"/>
  <c r="AG74" i="35"/>
  <c r="AG75" i="35" s="1"/>
  <c r="AG76" i="35" s="1"/>
  <c r="AG40" i="35" l="1"/>
  <c r="AG54" i="35" s="1"/>
  <c r="AG2" i="35" s="1"/>
  <c r="AG14" i="35"/>
  <c r="AG18" i="35" s="1"/>
  <c r="AG84" i="34"/>
  <c r="AG85" i="34" s="1"/>
  <c r="AG22" i="35"/>
  <c r="AH28" i="35" l="1"/>
  <c r="AH32" i="35" s="1"/>
  <c r="AG86" i="34"/>
  <c r="AH64" i="35" s="1"/>
  <c r="AG10" i="35"/>
  <c r="AG23" i="35"/>
  <c r="AH48" i="35" l="1"/>
  <c r="AG24" i="35"/>
  <c r="AH59" i="35"/>
  <c r="AH62" i="35" l="1"/>
  <c r="AO88" i="59"/>
  <c r="AH65" i="35" s="1"/>
  <c r="AH46" i="35" l="1"/>
  <c r="AH51" i="35" s="1"/>
  <c r="AH70" i="35" l="1"/>
  <c r="AH53" i="35" l="1"/>
  <c r="AH39" i="35" s="1"/>
  <c r="AG87" i="34" s="1"/>
  <c r="AG88" i="34" s="1"/>
  <c r="AH74" i="35"/>
  <c r="AH75" i="35" s="1"/>
  <c r="AH76" i="35" l="1"/>
  <c r="AH84" i="34"/>
  <c r="AH85" i="34" s="1"/>
  <c r="AH14" i="35"/>
  <c r="AH18" i="35" s="1"/>
  <c r="AH40" i="35"/>
  <c r="AH54" i="35" s="1"/>
  <c r="AI28" i="35" s="1"/>
  <c r="AI32" i="35" s="1"/>
  <c r="AH22" i="35" l="1"/>
  <c r="AH23" i="35" s="1"/>
  <c r="AH86" i="34"/>
  <c r="AI64" i="35" s="1"/>
  <c r="AH2" i="35"/>
  <c r="AH10" i="35" s="1"/>
  <c r="AI48" i="35" l="1"/>
  <c r="AH24" i="35"/>
  <c r="AJ103" i="34"/>
  <c r="AI59" i="35"/>
  <c r="K20" i="51" l="1"/>
  <c r="AI62" i="35"/>
  <c r="AK16" i="35"/>
  <c r="AK98" i="34"/>
  <c r="AK99" i="34" s="1"/>
  <c r="AL49" i="35" l="1"/>
  <c r="K49" i="51" s="1"/>
  <c r="AP88" i="59"/>
  <c r="AI65" i="35" s="1"/>
  <c r="AK103" i="34" l="1"/>
  <c r="AL16" i="35" s="1"/>
  <c r="K16" i="51" s="1"/>
  <c r="AI46" i="35"/>
  <c r="AI51" i="35" s="1"/>
  <c r="AI70" i="35" l="1"/>
  <c r="AL98" i="34"/>
  <c r="AL99" i="34" s="1"/>
  <c r="AI53" i="35"/>
  <c r="AI39" i="35" s="1"/>
  <c r="AM49" i="35" l="1"/>
  <c r="AH87" i="34"/>
  <c r="AH88" i="34" s="1"/>
  <c r="AI84" i="34" s="1"/>
  <c r="AI40" i="35"/>
  <c r="AI54" i="35" s="1"/>
  <c r="AI74" i="35"/>
  <c r="AI75" i="35" s="1"/>
  <c r="AL103" i="34" l="1"/>
  <c r="AM16" i="35" s="1"/>
  <c r="AI76" i="35"/>
  <c r="AI14" i="35"/>
  <c r="AI18" i="35" s="1"/>
  <c r="AI86" i="34"/>
  <c r="AJ64" i="35" s="1"/>
  <c r="AI85" i="34"/>
  <c r="AI2" i="35"/>
  <c r="AI10" i="35" s="1"/>
  <c r="AJ28" i="35"/>
  <c r="AJ32" i="35" s="1"/>
  <c r="AM98" i="34" l="1"/>
  <c r="AM99" i="34" s="1"/>
  <c r="AI22" i="35"/>
  <c r="AI23" i="35" s="1"/>
  <c r="AI24" i="35" s="1"/>
  <c r="AJ48" i="35"/>
  <c r="AN49" i="35" l="1"/>
  <c r="AM103" i="34"/>
  <c r="AN16" i="35" s="1"/>
  <c r="AJ59" i="35"/>
  <c r="AN98" i="34" l="1"/>
  <c r="AN99" i="34" s="1"/>
  <c r="AJ62" i="35"/>
  <c r="AQ88" i="59"/>
  <c r="AJ65" i="35" s="1"/>
  <c r="AO49" i="35" l="1"/>
  <c r="AJ46" i="35"/>
  <c r="AJ51" i="35" s="1"/>
  <c r="AJ70" i="35" l="1"/>
  <c r="AJ53" i="35" l="1"/>
  <c r="AJ39" i="35" s="1"/>
  <c r="AI87" i="34" s="1"/>
  <c r="AI88" i="34" s="1"/>
  <c r="AJ74" i="35"/>
  <c r="AJ75" i="35" s="1"/>
  <c r="AJ76" i="35" l="1"/>
  <c r="AJ14" i="35"/>
  <c r="AJ18" i="35" s="1"/>
  <c r="AJ84" i="34"/>
  <c r="AJ85" i="34" s="1"/>
  <c r="AJ40" i="35"/>
  <c r="AJ54" i="35" s="1"/>
  <c r="AK28" i="35" s="1"/>
  <c r="AK32" i="35" s="1"/>
  <c r="AJ22" i="35" l="1"/>
  <c r="AJ23" i="35" s="1"/>
  <c r="AJ86" i="34"/>
  <c r="AK64" i="35" s="1"/>
  <c r="AJ2" i="35"/>
  <c r="AJ10" i="35" s="1"/>
  <c r="AJ24" i="35" l="1"/>
  <c r="AK48" i="35"/>
  <c r="AK59" i="35"/>
  <c r="AK62" i="35" l="1"/>
  <c r="AR88" i="59"/>
  <c r="AK65" i="35" s="1"/>
  <c r="AK46" i="35" l="1"/>
  <c r="AK51" i="35" s="1"/>
  <c r="AK70" i="35" l="1"/>
  <c r="AK53" i="35" l="1"/>
  <c r="AK39" i="35" s="1"/>
  <c r="AJ87" i="34" s="1"/>
  <c r="AJ88" i="34" s="1"/>
  <c r="AK74" i="35"/>
  <c r="AK75" i="35" s="1"/>
  <c r="AK76" i="35" s="1"/>
  <c r="AK40" i="35" l="1"/>
  <c r="AK54" i="35" s="1"/>
  <c r="AL28" i="35" s="1"/>
  <c r="AL32" i="35" s="1"/>
  <c r="K32" i="51" s="1"/>
  <c r="AK84" i="34"/>
  <c r="AK86" i="34" s="1"/>
  <c r="AL64" i="35" s="1"/>
  <c r="K63" i="51" s="1"/>
  <c r="AK14" i="35"/>
  <c r="AK18" i="35" s="1"/>
  <c r="AK22" i="35"/>
  <c r="AK23" i="35" s="1"/>
  <c r="AK2" i="35" l="1"/>
  <c r="AK10" i="35" s="1"/>
  <c r="AK24" i="35" s="1"/>
  <c r="AK85" i="34"/>
  <c r="AL48" i="35" s="1"/>
  <c r="K48" i="51" s="1"/>
  <c r="AL59" i="35" l="1"/>
  <c r="K58" i="51" s="1"/>
  <c r="AL62" i="35" l="1"/>
  <c r="K61" i="51"/>
  <c r="AS88" i="59" l="1"/>
  <c r="AL65" i="35" l="1"/>
  <c r="K64" i="51" s="1"/>
  <c r="K88" i="51" s="1"/>
  <c r="AL46" i="35" l="1"/>
  <c r="AL51" i="35" l="1"/>
  <c r="AL70" i="35" s="1"/>
  <c r="K69" i="51" s="1"/>
  <c r="K46" i="51"/>
  <c r="K51" i="51"/>
  <c r="AL53" i="35"/>
  <c r="AL39" i="35" s="1"/>
  <c r="K53" i="51"/>
  <c r="AK87" i="34" l="1"/>
  <c r="AK88" i="34" s="1"/>
  <c r="K39" i="51"/>
  <c r="K40" i="51" s="1"/>
  <c r="K54" i="51" s="1"/>
  <c r="L28" i="51" s="1"/>
  <c r="AL40" i="35"/>
  <c r="AL54" i="35" s="1"/>
  <c r="AL84" i="34"/>
  <c r="AL14" i="35"/>
  <c r="K14" i="51" s="1"/>
  <c r="K18" i="51" l="1"/>
  <c r="AL18" i="35"/>
  <c r="AM28" i="35"/>
  <c r="AM32" i="35" s="1"/>
  <c r="AL2" i="35"/>
  <c r="K2" i="51" s="1"/>
  <c r="AL85" i="34"/>
  <c r="AL86" i="34"/>
  <c r="AM64" i="35" s="1"/>
  <c r="K73" i="51"/>
  <c r="K74" i="51" s="1"/>
  <c r="AL74" i="35"/>
  <c r="AL75" i="35" s="1"/>
  <c r="AL76" i="35" s="1"/>
  <c r="K86" i="51" l="1"/>
  <c r="AM48" i="35"/>
  <c r="AL10" i="35"/>
  <c r="AL22" i="35" l="1"/>
  <c r="K80" i="51"/>
  <c r="K10" i="51"/>
  <c r="AM59" i="35"/>
  <c r="K22" i="51" l="1"/>
  <c r="K75" i="51" s="1"/>
  <c r="AM21" i="35"/>
  <c r="AN21" i="35" s="1"/>
  <c r="AL23" i="35"/>
  <c r="AL24" i="35" s="1"/>
  <c r="AM62" i="35"/>
  <c r="K79" i="51"/>
  <c r="K77" i="51"/>
  <c r="K82" i="51"/>
  <c r="AN102" i="34" l="1"/>
  <c r="AN103" i="34" s="1"/>
  <c r="AO16" i="35" s="1"/>
  <c r="AO20" i="35"/>
  <c r="AP20" i="35" s="1"/>
  <c r="AQ20" i="35" s="1"/>
  <c r="AR20" i="35" s="1"/>
  <c r="AS20" i="35" s="1"/>
  <c r="AT20" i="35" s="1"/>
  <c r="AU20" i="35" s="1"/>
  <c r="AV20" i="35" s="1"/>
  <c r="AW20" i="35" s="1"/>
  <c r="AX20" i="35" s="1"/>
  <c r="AY20" i="35" s="1"/>
  <c r="AZ20" i="35" s="1"/>
  <c r="K91" i="51"/>
  <c r="K87" i="51"/>
  <c r="K23" i="51"/>
  <c r="AO98" i="34" l="1"/>
  <c r="AO99" i="34" s="1"/>
  <c r="K81" i="51"/>
  <c r="K24" i="51"/>
  <c r="AT88" i="59"/>
  <c r="AM65" i="35" s="1"/>
  <c r="AP49" i="35" l="1"/>
  <c r="AM46" i="35"/>
  <c r="AM51" i="35" l="1"/>
  <c r="AM70" i="35" s="1"/>
  <c r="AO103" i="34"/>
  <c r="AP98" i="34" s="1"/>
  <c r="AP99" i="34" s="1"/>
  <c r="AQ49" i="35" l="1"/>
  <c r="AP16" i="35"/>
  <c r="AM53" i="35"/>
  <c r="AM39" i="35" s="1"/>
  <c r="AL87" i="34" l="1"/>
  <c r="AL88" i="34" s="1"/>
  <c r="AM14" i="35" s="1"/>
  <c r="AM18" i="35" s="1"/>
  <c r="AP103" i="34"/>
  <c r="AQ16" i="35" s="1"/>
  <c r="AM40" i="35"/>
  <c r="AM54" i="35" s="1"/>
  <c r="AM2" i="35" s="1"/>
  <c r="AM10" i="35" s="1"/>
  <c r="AM74" i="35"/>
  <c r="AM75" i="35" s="1"/>
  <c r="AM76" i="35" s="1"/>
  <c r="AM84" i="34" l="1"/>
  <c r="AM85" i="34" s="1"/>
  <c r="AQ98" i="34"/>
  <c r="AQ99" i="34" s="1"/>
  <c r="AN28" i="35"/>
  <c r="AN32" i="35" s="1"/>
  <c r="AM22" i="35"/>
  <c r="AM23" i="35" s="1"/>
  <c r="AM24" i="35" s="1"/>
  <c r="AM86" i="34" l="1"/>
  <c r="AN64" i="35" s="1"/>
  <c r="AR49" i="35"/>
  <c r="AN48" i="35"/>
  <c r="AN59" i="35"/>
  <c r="AQ103" i="34" l="1"/>
  <c r="AR98" i="34" s="1"/>
  <c r="AR99" i="34" s="1"/>
  <c r="AN62" i="35"/>
  <c r="AS49" i="35" l="1"/>
  <c r="AR103" i="34"/>
  <c r="AS16" i="35" s="1"/>
  <c r="AR16" i="35"/>
  <c r="AS98" i="34" l="1"/>
  <c r="AS99" i="34" s="1"/>
  <c r="AU88" i="59"/>
  <c r="AN65" i="35" s="1"/>
  <c r="AT49" i="35" l="1"/>
  <c r="AN46" i="35"/>
  <c r="AS103" i="34"/>
  <c r="AT16" i="35" s="1"/>
  <c r="AN51" i="35" l="1"/>
  <c r="AN70" i="35" s="1"/>
  <c r="AT98" i="34"/>
  <c r="AT99" i="34" s="1"/>
  <c r="AU49" i="35" l="1"/>
  <c r="AN53" i="35"/>
  <c r="AN39" i="35" s="1"/>
  <c r="AM87" i="34" l="1"/>
  <c r="AM88" i="34" s="1"/>
  <c r="AN84" i="34" s="1"/>
  <c r="AT103" i="34"/>
  <c r="AU98" i="34" s="1"/>
  <c r="AU99" i="34" s="1"/>
  <c r="AN40" i="35"/>
  <c r="AN54" i="35" s="1"/>
  <c r="AN14" i="35"/>
  <c r="AN18" i="35" s="1"/>
  <c r="AU16" i="35" l="1"/>
  <c r="AV49" i="35"/>
  <c r="AN2" i="35"/>
  <c r="AN10" i="35" s="1"/>
  <c r="AO28" i="35"/>
  <c r="AO32" i="35" s="1"/>
  <c r="AN86" i="34"/>
  <c r="AO64" i="35" s="1"/>
  <c r="AN85" i="34"/>
  <c r="AN74" i="35"/>
  <c r="AN75" i="35" s="1"/>
  <c r="AN76" i="35" s="1"/>
  <c r="AO48" i="35" l="1"/>
  <c r="AU103" i="34"/>
  <c r="AN22" i="35"/>
  <c r="AN23" i="35" s="1"/>
  <c r="AN24" i="35" s="1"/>
  <c r="AO59" i="35" l="1"/>
  <c r="AV98" i="34"/>
  <c r="AV99" i="34" s="1"/>
  <c r="AV16" i="35"/>
  <c r="AW49" i="35" l="1"/>
  <c r="AO62" i="35"/>
  <c r="AV88" i="59" l="1"/>
  <c r="AO65" i="35" s="1"/>
  <c r="AO46" i="35" l="1"/>
  <c r="AO51" i="35" l="1"/>
  <c r="AO70" i="35" s="1"/>
  <c r="AO53" i="35" l="1"/>
  <c r="AO39" i="35" s="1"/>
  <c r="AN87" i="34" l="1"/>
  <c r="AN88" i="34" s="1"/>
  <c r="AO14" i="35" s="1"/>
  <c r="AO18" i="35" s="1"/>
  <c r="AO40" i="35"/>
  <c r="AO54" i="35" s="1"/>
  <c r="AO84" i="34"/>
  <c r="AO86" i="34" l="1"/>
  <c r="AP64" i="35" s="1"/>
  <c r="AO85" i="34"/>
  <c r="AP28" i="35"/>
  <c r="AP32" i="35" s="1"/>
  <c r="AO2" i="35"/>
  <c r="AO10" i="35" s="1"/>
  <c r="AO74" i="35"/>
  <c r="AO75" i="35" s="1"/>
  <c r="AO76" i="35" s="1"/>
  <c r="AP48" i="35" l="1"/>
  <c r="AO22" i="35"/>
  <c r="AO23" i="35" s="1"/>
  <c r="AO24" i="35" s="1"/>
  <c r="AP59" i="35" l="1"/>
  <c r="AP62" i="35" l="1"/>
  <c r="AW88" i="59" l="1"/>
  <c r="AP65" i="35" s="1"/>
  <c r="AP46" i="35" l="1"/>
  <c r="AP51" i="35" l="1"/>
  <c r="AP70" i="35" s="1"/>
  <c r="AP53" i="35" l="1"/>
  <c r="AP39" i="35" s="1"/>
  <c r="AO87" i="34" l="1"/>
  <c r="AO88" i="34" s="1"/>
  <c r="AP84" i="34" s="1"/>
  <c r="AP86" i="34" s="1"/>
  <c r="AQ64" i="35" s="1"/>
  <c r="AP40" i="35"/>
  <c r="AP54" i="35" s="1"/>
  <c r="AP2" i="35" s="1"/>
  <c r="AP10" i="35" s="1"/>
  <c r="AP74" i="35"/>
  <c r="AP75" i="35" s="1"/>
  <c r="AP76" i="35" s="1"/>
  <c r="AP85" i="34" l="1"/>
  <c r="AP14" i="35"/>
  <c r="AP18" i="35" s="1"/>
  <c r="AQ28" i="35"/>
  <c r="AQ32" i="35" s="1"/>
  <c r="AQ48" i="35"/>
  <c r="AP22" i="35"/>
  <c r="AP23" i="35" s="1"/>
  <c r="AP24" i="35" l="1"/>
  <c r="AQ59" i="35"/>
  <c r="AQ62" i="35" l="1"/>
  <c r="AX88" i="59" l="1"/>
  <c r="AQ65" i="35" s="1"/>
  <c r="AQ46" i="35" l="1"/>
  <c r="AQ51" i="35" l="1"/>
  <c r="AQ70" i="35" s="1"/>
  <c r="AQ53" i="35" l="1"/>
  <c r="AQ39" i="35" s="1"/>
  <c r="AP87" i="34" l="1"/>
  <c r="AP88" i="34" s="1"/>
  <c r="AQ84" i="34" s="1"/>
  <c r="AQ86" i="34" s="1"/>
  <c r="AR64" i="35" s="1"/>
  <c r="AQ40" i="35"/>
  <c r="AQ54" i="35" s="1"/>
  <c r="AQ2" i="35" s="1"/>
  <c r="AQ10" i="35" s="1"/>
  <c r="AQ74" i="35"/>
  <c r="AQ75" i="35" s="1"/>
  <c r="AQ76" i="35" s="1"/>
  <c r="AQ85" i="34" l="1"/>
  <c r="AQ14" i="35"/>
  <c r="AQ18" i="35" s="1"/>
  <c r="AR28" i="35"/>
  <c r="AR32" i="35" s="1"/>
  <c r="AQ22" i="35"/>
  <c r="AQ23" i="35" s="1"/>
  <c r="AR48" i="35"/>
  <c r="AQ24" i="35" l="1"/>
  <c r="AR59" i="35"/>
  <c r="AR62" i="35" s="1"/>
  <c r="AY88" i="59" l="1"/>
  <c r="AR65" i="35" s="1"/>
  <c r="AR46" i="35" l="1"/>
  <c r="AR51" i="35" s="1"/>
  <c r="AR70" i="35" l="1"/>
  <c r="AR53" i="35" l="1"/>
  <c r="AR39" i="35" s="1"/>
  <c r="AQ87" i="34" s="1"/>
  <c r="AQ88" i="34" s="1"/>
  <c r="AR84" i="34" s="1"/>
  <c r="AR74" i="35"/>
  <c r="AR75" i="35" s="1"/>
  <c r="AR76" i="35" s="1"/>
  <c r="AR14" i="35" l="1"/>
  <c r="AR18" i="35" s="1"/>
  <c r="AR40" i="35"/>
  <c r="AR54" i="35" s="1"/>
  <c r="AS28" i="35" s="1"/>
  <c r="AR86" i="34"/>
  <c r="AS64" i="35" s="1"/>
  <c r="AR85" i="34"/>
  <c r="AR22" i="35"/>
  <c r="AR23" i="35" s="1"/>
  <c r="AS32" i="35" l="1"/>
  <c r="AR2" i="35"/>
  <c r="AR10" i="35" s="1"/>
  <c r="AR24" i="35" s="1"/>
  <c r="AS48" i="35"/>
  <c r="AS59" i="35" l="1"/>
  <c r="AS62" i="35" l="1"/>
  <c r="AZ88" i="59"/>
  <c r="AS65" i="35" s="1"/>
  <c r="AS46" i="35" l="1"/>
  <c r="AS51" i="35" s="1"/>
  <c r="AS70" i="35" l="1"/>
  <c r="AS53" i="35"/>
  <c r="AS39" i="35" s="1"/>
  <c r="AR87" i="34" l="1"/>
  <c r="AR88" i="34" s="1"/>
  <c r="AS84" i="34" s="1"/>
  <c r="AS40" i="35"/>
  <c r="AS54" i="35" s="1"/>
  <c r="AS74" i="35"/>
  <c r="AS75" i="35" s="1"/>
  <c r="AS76" i="35" s="1"/>
  <c r="AS14" i="35" l="1"/>
  <c r="AS18" i="35" s="1"/>
  <c r="AS86" i="34"/>
  <c r="AT64" i="35" s="1"/>
  <c r="AS85" i="34"/>
  <c r="AS2" i="35"/>
  <c r="AT28" i="35"/>
  <c r="AT32" i="35" s="1"/>
  <c r="AS22" i="35"/>
  <c r="AS10" i="35" l="1"/>
  <c r="AS23" i="35"/>
  <c r="AT48" i="35"/>
  <c r="AS24" i="35" l="1"/>
  <c r="AT59" i="35"/>
  <c r="AT62" i="35" l="1"/>
  <c r="BA88" i="59"/>
  <c r="AT65" i="35" s="1"/>
  <c r="AT46" i="35" l="1"/>
  <c r="AT51" i="35" s="1"/>
  <c r="AT70" i="35" l="1"/>
  <c r="AT53" i="35" l="1"/>
  <c r="AT39" i="35" s="1"/>
  <c r="AS87" i="34" s="1"/>
  <c r="AS88" i="34" s="1"/>
  <c r="AT74" i="35"/>
  <c r="AT75" i="35" s="1"/>
  <c r="AT76" i="35" l="1"/>
  <c r="AT40" i="35"/>
  <c r="AT54" i="35" s="1"/>
  <c r="AT2" i="35" s="1"/>
  <c r="AT84" i="34"/>
  <c r="AT85" i="34" s="1"/>
  <c r="AT14" i="35"/>
  <c r="AT18" i="35" s="1"/>
  <c r="AT22" i="35" l="1"/>
  <c r="AT23" i="35" s="1"/>
  <c r="AT86" i="34"/>
  <c r="AU64" i="35" s="1"/>
  <c r="AU28" i="35"/>
  <c r="AU32" i="35" s="1"/>
  <c r="AT10" i="35"/>
  <c r="AU48" i="35" l="1"/>
  <c r="AT24" i="35"/>
  <c r="AV103" i="34"/>
  <c r="AU59" i="35"/>
  <c r="L20" i="51" l="1"/>
  <c r="AU62" i="35"/>
  <c r="AW16" i="35"/>
  <c r="AW98" i="34"/>
  <c r="AW99" i="34" s="1"/>
  <c r="AX49" i="35" l="1"/>
  <c r="L49" i="51" s="1"/>
  <c r="BB88" i="59"/>
  <c r="AU65" i="35" s="1"/>
  <c r="AU46" i="35" l="1"/>
  <c r="AU51" i="35" s="1"/>
  <c r="AW103" i="34"/>
  <c r="AX16" i="35" s="1"/>
  <c r="L16" i="51" s="1"/>
  <c r="AU70" i="35" l="1"/>
  <c r="AX98" i="34"/>
  <c r="AX99" i="34" s="1"/>
  <c r="AY49" i="35" l="1"/>
  <c r="AU53" i="35"/>
  <c r="AU39" i="35" s="1"/>
  <c r="AT87" i="34" s="1"/>
  <c r="AT88" i="34" s="1"/>
  <c r="AU74" i="35"/>
  <c r="AU75" i="35" s="1"/>
  <c r="AX103" i="34" l="1"/>
  <c r="AY98" i="34" s="1"/>
  <c r="AY99" i="34" s="1"/>
  <c r="AU76" i="35"/>
  <c r="AU40" i="35"/>
  <c r="AU54" i="35" s="1"/>
  <c r="AU2" i="35" s="1"/>
  <c r="AU10" i="35" s="1"/>
  <c r="AU14" i="35"/>
  <c r="AU18" i="35" s="1"/>
  <c r="AU84" i="34"/>
  <c r="AU86" i="34" s="1"/>
  <c r="AV64" i="35" s="1"/>
  <c r="AY16" i="35" l="1"/>
  <c r="AU22" i="35"/>
  <c r="AU23" i="35" s="1"/>
  <c r="AU24" i="35" s="1"/>
  <c r="AV28" i="35"/>
  <c r="AV32" i="35" s="1"/>
  <c r="AU85" i="34"/>
  <c r="AV48" i="35" s="1"/>
  <c r="AZ49" i="35"/>
  <c r="AV59" i="35" l="1"/>
  <c r="AV62" i="35" l="1"/>
  <c r="BC88" i="59" l="1"/>
  <c r="AV65" i="35" s="1"/>
  <c r="AV46" i="35" l="1"/>
  <c r="AV51" i="35" s="1"/>
  <c r="AV70" i="35" l="1"/>
  <c r="AV53" i="35" l="1"/>
  <c r="AV39" i="35" s="1"/>
  <c r="AU87" i="34" s="1"/>
  <c r="AU88" i="34" s="1"/>
  <c r="AV74" i="35"/>
  <c r="AV75" i="35" s="1"/>
  <c r="AV76" i="35" l="1"/>
  <c r="AV84" i="34"/>
  <c r="AV86" i="34" s="1"/>
  <c r="AW64" i="35" s="1"/>
  <c r="AV14" i="35"/>
  <c r="AV18" i="35" s="1"/>
  <c r="AV40" i="35"/>
  <c r="AV54" i="35" s="1"/>
  <c r="AV2" i="35" s="1"/>
  <c r="AV10" i="35" s="1"/>
  <c r="AV22" i="35" l="1"/>
  <c r="AV23" i="35" s="1"/>
  <c r="AV24" i="35" s="1"/>
  <c r="AV85" i="34"/>
  <c r="AW48" i="35" s="1"/>
  <c r="AW28" i="35"/>
  <c r="AW32" i="35" s="1"/>
  <c r="AW59" i="35" l="1"/>
  <c r="AW62" i="35" l="1"/>
  <c r="BD88" i="59"/>
  <c r="AW65" i="35" s="1"/>
  <c r="AW46" i="35" l="1"/>
  <c r="AW51" i="35" s="1"/>
  <c r="AW70" i="35" l="1"/>
  <c r="AW53" i="35" l="1"/>
  <c r="AW39" i="35" s="1"/>
  <c r="AV87" i="34" s="1"/>
  <c r="AV88" i="34" s="1"/>
  <c r="AW74" i="35"/>
  <c r="AW75" i="35" s="1"/>
  <c r="AW76" i="35" s="1"/>
  <c r="AW84" i="34" l="1"/>
  <c r="AW86" i="34" s="1"/>
  <c r="AX64" i="35" s="1"/>
  <c r="L63" i="51" s="1"/>
  <c r="AW14" i="35"/>
  <c r="AW18" i="35" s="1"/>
  <c r="AW40" i="35"/>
  <c r="AW54" i="35" s="1"/>
  <c r="AX28" i="35" s="1"/>
  <c r="AX32" i="35" s="1"/>
  <c r="L32" i="51" s="1"/>
  <c r="AW22" i="35"/>
  <c r="AW23" i="35" s="1"/>
  <c r="AW85" i="34" l="1"/>
  <c r="AX48" i="35" s="1"/>
  <c r="L48" i="51" s="1"/>
  <c r="AW2" i="35"/>
  <c r="AW10" i="35" s="1"/>
  <c r="AW24" i="35" s="1"/>
  <c r="AX59" i="35" l="1"/>
  <c r="L58" i="51" s="1"/>
  <c r="AX62" i="35" l="1"/>
  <c r="L61" i="51"/>
  <c r="BE88" i="59" l="1"/>
  <c r="AX65" i="35" l="1"/>
  <c r="L64" i="51" s="1"/>
  <c r="L88" i="51" s="1"/>
  <c r="AX46" i="35" l="1"/>
  <c r="AX51" i="35" l="1"/>
  <c r="AX70" i="35" s="1"/>
  <c r="L69" i="51" s="1"/>
  <c r="L46" i="51"/>
  <c r="AX53" i="35"/>
  <c r="AX39" i="35" s="1"/>
  <c r="L51" i="51" l="1"/>
  <c r="L53" i="51" s="1"/>
  <c r="AW87" i="34"/>
  <c r="AW88" i="34" s="1"/>
  <c r="AX14" i="35" s="1"/>
  <c r="L14" i="51" s="1"/>
  <c r="L39" i="51"/>
  <c r="L40" i="51" s="1"/>
  <c r="L54" i="51" s="1"/>
  <c r="M28" i="51" s="1"/>
  <c r="AX40" i="35"/>
  <c r="AX54" i="35" s="1"/>
  <c r="AY28" i="35" s="1"/>
  <c r="AY32" i="35" s="1"/>
  <c r="AX84" i="34"/>
  <c r="AX85" i="34" s="1"/>
  <c r="L18" i="51"/>
  <c r="AX18" i="35"/>
  <c r="L73" i="51"/>
  <c r="L74" i="51" s="1"/>
  <c r="AX74" i="35"/>
  <c r="AX75" i="35" s="1"/>
  <c r="AX76" i="35" s="1"/>
  <c r="AX2" i="35" l="1"/>
  <c r="L2" i="51" s="1"/>
  <c r="AX86" i="34"/>
  <c r="AY64" i="35" s="1"/>
  <c r="L86" i="51"/>
  <c r="AX10" i="35" l="1"/>
  <c r="AY48" i="35"/>
  <c r="AX22" i="35"/>
  <c r="AY59" i="35"/>
  <c r="L10" i="51"/>
  <c r="L80" i="51"/>
  <c r="L22" i="51" l="1"/>
  <c r="L75" i="51" s="1"/>
  <c r="AY21" i="35"/>
  <c r="AX23" i="35"/>
  <c r="AX24" i="35" s="1"/>
  <c r="L77" i="51"/>
  <c r="L79" i="51"/>
  <c r="L82" i="51"/>
  <c r="AY62" i="35"/>
  <c r="L91" i="51" l="1"/>
  <c r="AZ21" i="35"/>
  <c r="AY103" i="34"/>
  <c r="L87" i="51"/>
  <c r="L23" i="51"/>
  <c r="AZ102" i="34" l="1"/>
  <c r="BA20" i="35"/>
  <c r="BB20" i="35" s="1"/>
  <c r="BC20" i="35" s="1"/>
  <c r="BD20" i="35" s="1"/>
  <c r="BE20" i="35" s="1"/>
  <c r="BF20" i="35" s="1"/>
  <c r="BG20" i="35" s="1"/>
  <c r="BH20" i="35" s="1"/>
  <c r="BI20" i="35" s="1"/>
  <c r="BJ20" i="35" s="1"/>
  <c r="AZ98" i="34"/>
  <c r="AZ99" i="34" s="1"/>
  <c r="AZ16" i="35"/>
  <c r="L81" i="51"/>
  <c r="L24" i="51"/>
  <c r="BF88" i="59"/>
  <c r="AY65" i="35" s="1"/>
  <c r="BA49" i="35" l="1"/>
  <c r="AZ103" i="34"/>
  <c r="AY46" i="35"/>
  <c r="AY51" i="35" l="1"/>
  <c r="BA98" i="34"/>
  <c r="BA99" i="34" s="1"/>
  <c r="BA16" i="35"/>
  <c r="AY70" i="35"/>
  <c r="BB49" i="35" l="1"/>
  <c r="BA103" i="34"/>
  <c r="AY53" i="35"/>
  <c r="AY39" i="35" s="1"/>
  <c r="AX87" i="34" l="1"/>
  <c r="AX88" i="34" s="1"/>
  <c r="AY14" i="35" s="1"/>
  <c r="AY18" i="35" s="1"/>
  <c r="BB98" i="34"/>
  <c r="BB99" i="34" s="1"/>
  <c r="BB16" i="35"/>
  <c r="AY40" i="35"/>
  <c r="AY54" i="35" s="1"/>
  <c r="AY84" i="34" l="1"/>
  <c r="BC49" i="35"/>
  <c r="BB103" i="34"/>
  <c r="AY85" i="34"/>
  <c r="AY86" i="34"/>
  <c r="AZ64" i="35" s="1"/>
  <c r="AZ28" i="35"/>
  <c r="AZ32" i="35" s="1"/>
  <c r="AY2" i="35"/>
  <c r="AY10" i="35" s="1"/>
  <c r="AY74" i="35"/>
  <c r="AY75" i="35" s="1"/>
  <c r="AY76" i="35" s="1"/>
  <c r="BC16" i="35" l="1"/>
  <c r="BC98" i="34"/>
  <c r="BC99" i="34" s="1"/>
  <c r="AZ48" i="35"/>
  <c r="AY22" i="35"/>
  <c r="AY23" i="35" s="1"/>
  <c r="AY24" i="35" s="1"/>
  <c r="BD49" i="35" l="1"/>
  <c r="AZ59" i="35"/>
  <c r="BC103" i="34" l="1"/>
  <c r="AZ62" i="35"/>
  <c r="BD98" i="34" l="1"/>
  <c r="BD99" i="34" s="1"/>
  <c r="BD16" i="35"/>
  <c r="BE49" i="35" l="1"/>
  <c r="BG88" i="59"/>
  <c r="AZ65" i="35" s="1"/>
  <c r="BD103" i="34" l="1"/>
  <c r="BE98" i="34" s="1"/>
  <c r="BE99" i="34" s="1"/>
  <c r="AZ46" i="35"/>
  <c r="AZ51" i="35" l="1"/>
  <c r="BE16" i="35"/>
  <c r="BF49" i="35"/>
  <c r="AZ70" i="35"/>
  <c r="BE103" i="34" l="1"/>
  <c r="AZ53" i="35"/>
  <c r="AZ39" i="35" s="1"/>
  <c r="AY87" i="34" l="1"/>
  <c r="AY88" i="34" s="1"/>
  <c r="AZ14" i="35" s="1"/>
  <c r="AZ18" i="35" s="1"/>
  <c r="BF98" i="34"/>
  <c r="BF99" i="34" s="1"/>
  <c r="BF16" i="35"/>
  <c r="AZ40" i="35"/>
  <c r="AZ54" i="35" s="1"/>
  <c r="BA28" i="35" s="1"/>
  <c r="BA32" i="35" s="1"/>
  <c r="AZ74" i="35"/>
  <c r="AZ75" i="35" s="1"/>
  <c r="AZ76" i="35" s="1"/>
  <c r="AZ84" i="34" l="1"/>
  <c r="AZ86" i="34" s="1"/>
  <c r="BA64" i="35" s="1"/>
  <c r="BG49" i="35"/>
  <c r="AZ85" i="34"/>
  <c r="BA48" i="35" s="1"/>
  <c r="AZ2" i="35"/>
  <c r="AZ10" i="35" s="1"/>
  <c r="AZ22" i="35"/>
  <c r="AZ23" i="35" s="1"/>
  <c r="BF103" i="34" l="1"/>
  <c r="BG16" i="35" s="1"/>
  <c r="AZ24" i="35"/>
  <c r="BA59" i="35"/>
  <c r="BG98" i="34" l="1"/>
  <c r="BG99" i="34" s="1"/>
  <c r="BA62" i="35"/>
  <c r="BH49" i="35" l="1"/>
  <c r="BH88" i="59"/>
  <c r="BA65" i="35" s="1"/>
  <c r="BG103" i="34" l="1"/>
  <c r="BH16" i="35" s="1"/>
  <c r="BA46" i="35"/>
  <c r="BA51" i="35" l="1"/>
  <c r="BA70" i="35" s="1"/>
  <c r="BH98" i="34"/>
  <c r="BH99" i="34" s="1"/>
  <c r="BI49" i="35" l="1"/>
  <c r="BA53" i="35"/>
  <c r="BA39" i="35" s="1"/>
  <c r="AZ87" i="34" l="1"/>
  <c r="AZ88" i="34" s="1"/>
  <c r="BA14" i="35" s="1"/>
  <c r="BA18" i="35" s="1"/>
  <c r="BA40" i="35"/>
  <c r="BA54" i="35" s="1"/>
  <c r="BA2" i="35" s="1"/>
  <c r="BA10" i="35" s="1"/>
  <c r="BA74" i="35"/>
  <c r="BA75" i="35" s="1"/>
  <c r="BA76" i="35" s="1"/>
  <c r="BA84" i="34" l="1"/>
  <c r="BA85" i="34" s="1"/>
  <c r="BB28" i="35"/>
  <c r="BB32" i="35" s="1"/>
  <c r="BA22" i="35"/>
  <c r="BA23" i="35" s="1"/>
  <c r="BA24" i="35" s="1"/>
  <c r="BA86" i="34" l="1"/>
  <c r="BB64" i="35" s="1"/>
  <c r="BB59" i="35"/>
  <c r="BB48" i="35" l="1"/>
  <c r="BB62" i="35"/>
  <c r="BI88" i="59" l="1"/>
  <c r="BB65" i="35" s="1"/>
  <c r="BB46" i="35" l="1"/>
  <c r="BB51" i="35" l="1"/>
  <c r="BB70" i="35" s="1"/>
  <c r="BB53" i="35" l="1"/>
  <c r="BB39" i="35" s="1"/>
  <c r="BA87" i="34" l="1"/>
  <c r="BA88" i="34" s="1"/>
  <c r="BB84" i="34" s="1"/>
  <c r="BB85" i="34" s="1"/>
  <c r="BB40" i="35"/>
  <c r="BB54" i="35" s="1"/>
  <c r="BC28" i="35" s="1"/>
  <c r="BC32" i="35" s="1"/>
  <c r="BB74" i="35"/>
  <c r="BB75" i="35" s="1"/>
  <c r="BB76" i="35" s="1"/>
  <c r="BB86" i="34" l="1"/>
  <c r="BC64" i="35" s="1"/>
  <c r="BB14" i="35"/>
  <c r="BB18" i="35" s="1"/>
  <c r="BB2" i="35"/>
  <c r="BB10" i="35" s="1"/>
  <c r="BB22" i="35"/>
  <c r="BB23" i="35" s="1"/>
  <c r="BC48" i="35"/>
  <c r="BB24" i="35" l="1"/>
  <c r="BC59" i="35"/>
  <c r="BC62" i="35" l="1"/>
  <c r="BJ88" i="59" l="1"/>
  <c r="BC65" i="35" s="1"/>
  <c r="BC46" i="35" l="1"/>
  <c r="BC51" i="35" l="1"/>
  <c r="BC70" i="35" s="1"/>
  <c r="BC53" i="35" l="1"/>
  <c r="BC39" i="35" s="1"/>
  <c r="BB87" i="34" l="1"/>
  <c r="BB88" i="34" s="1"/>
  <c r="BC84" i="34" s="1"/>
  <c r="BC40" i="35"/>
  <c r="BC54" i="35" s="1"/>
  <c r="BD28" i="35" s="1"/>
  <c r="BD32" i="35" s="1"/>
  <c r="BC14" i="35"/>
  <c r="BC18" i="35" s="1"/>
  <c r="BC85" i="34"/>
  <c r="BC86" i="34"/>
  <c r="BD64" i="35" s="1"/>
  <c r="BC74" i="35"/>
  <c r="BC75" i="35" s="1"/>
  <c r="BC76" i="35" s="1"/>
  <c r="BC2" i="35" l="1"/>
  <c r="BC10" i="35" s="1"/>
  <c r="BC22" i="35"/>
  <c r="BC23" i="35" s="1"/>
  <c r="BD48" i="35"/>
  <c r="BC24" i="35" l="1"/>
  <c r="BD59" i="35"/>
  <c r="BD62" i="35" s="1"/>
  <c r="BK88" i="59" l="1"/>
  <c r="BD65" i="35" s="1"/>
  <c r="BD46" i="35" l="1"/>
  <c r="BD51" i="35" s="1"/>
  <c r="BD70" i="35" l="1"/>
  <c r="BD53" i="35" l="1"/>
  <c r="BD39" i="35" s="1"/>
  <c r="BC87" i="34" s="1"/>
  <c r="BC88" i="34" s="1"/>
  <c r="BD84" i="34" s="1"/>
  <c r="BD74" i="35"/>
  <c r="BD75" i="35" s="1"/>
  <c r="BD76" i="35" s="1"/>
  <c r="BD14" i="35" l="1"/>
  <c r="BD18" i="35" s="1"/>
  <c r="BD40" i="35"/>
  <c r="BD54" i="35" s="1"/>
  <c r="BE28" i="35" s="1"/>
  <c r="BD86" i="34"/>
  <c r="BE64" i="35" s="1"/>
  <c r="BD85" i="34"/>
  <c r="BD22" i="35"/>
  <c r="BD23" i="35" s="1"/>
  <c r="BE32" i="35" l="1"/>
  <c r="BD2" i="35"/>
  <c r="BD10" i="35" s="1"/>
  <c r="BD24" i="35" s="1"/>
  <c r="BE48" i="35"/>
  <c r="BE59" i="35" l="1"/>
  <c r="BE62" i="35" l="1"/>
  <c r="BL88" i="59"/>
  <c r="BE65" i="35" s="1"/>
  <c r="BE46" i="35" l="1"/>
  <c r="BE51" i="35" s="1"/>
  <c r="BE70" i="35" l="1"/>
  <c r="BE53" i="35"/>
  <c r="BE39" i="35" s="1"/>
  <c r="BD87" i="34" l="1"/>
  <c r="BD88" i="34" s="1"/>
  <c r="BE14" i="35" s="1"/>
  <c r="BE40" i="35"/>
  <c r="BE54" i="35" s="1"/>
  <c r="BE74" i="35"/>
  <c r="BE75" i="35" s="1"/>
  <c r="BE76" i="35" s="1"/>
  <c r="BE84" i="34" l="1"/>
  <c r="BE85" i="34" s="1"/>
  <c r="BE18" i="35"/>
  <c r="BE2" i="35"/>
  <c r="BF28" i="35"/>
  <c r="BF32" i="35" s="1"/>
  <c r="BE22" i="35"/>
  <c r="BE86" i="34" l="1"/>
  <c r="BF64" i="35" s="1"/>
  <c r="BE10" i="35"/>
  <c r="BE23" i="35"/>
  <c r="BF48" i="35" l="1"/>
  <c r="BE24" i="35"/>
  <c r="BF59" i="35"/>
  <c r="BF62" i="35" l="1"/>
  <c r="BM88" i="59"/>
  <c r="BF65" i="35" s="1"/>
  <c r="BF46" i="35" l="1"/>
  <c r="BF51" i="35" s="1"/>
  <c r="BF70" i="35" l="1"/>
  <c r="BF53" i="35" l="1"/>
  <c r="BF39" i="35" s="1"/>
  <c r="BE87" i="34" s="1"/>
  <c r="BE88" i="34" s="1"/>
  <c r="BF14" i="35" s="1"/>
  <c r="BF74" i="35"/>
  <c r="BF75" i="35" s="1"/>
  <c r="BF76" i="35" l="1"/>
  <c r="BF84" i="34"/>
  <c r="BF40" i="35"/>
  <c r="BF54" i="35" s="1"/>
  <c r="BG28" i="35" s="1"/>
  <c r="BG32" i="35" s="1"/>
  <c r="BF18" i="35"/>
  <c r="BF86" i="34"/>
  <c r="BG64" i="35" s="1"/>
  <c r="BF85" i="34"/>
  <c r="BF22" i="35" l="1"/>
  <c r="BF23" i="35" s="1"/>
  <c r="BF2" i="35"/>
  <c r="BF10" i="35" s="1"/>
  <c r="BG48" i="35"/>
  <c r="BF24" i="35" l="1"/>
  <c r="M20" i="51"/>
  <c r="BH103" i="34"/>
  <c r="BG59" i="35"/>
  <c r="BG62" i="35" s="1"/>
  <c r="BI16" i="35" l="1"/>
  <c r="BI98" i="34"/>
  <c r="BI99" i="34" s="1"/>
  <c r="BJ49" i="35" l="1"/>
  <c r="M49" i="51" s="1"/>
  <c r="BN88" i="59"/>
  <c r="BG65" i="35" s="1"/>
  <c r="BG46" i="35" l="1"/>
  <c r="BG51" i="35" s="1"/>
  <c r="BI103" i="34"/>
  <c r="BJ16" i="35" s="1"/>
  <c r="M16" i="51" s="1"/>
  <c r="BG70" i="35" l="1"/>
  <c r="BG53" i="35" l="1"/>
  <c r="BG39" i="35" s="1"/>
  <c r="BF87" i="34" s="1"/>
  <c r="BF88" i="34" s="1"/>
  <c r="BG84" i="34" s="1"/>
  <c r="BG74" i="35"/>
  <c r="BG75" i="35" s="1"/>
  <c r="BG76" i="35" l="1"/>
  <c r="BG14" i="35"/>
  <c r="BG18" i="35" s="1"/>
  <c r="BG40" i="35"/>
  <c r="BG54" i="35" s="1"/>
  <c r="BH28" i="35" s="1"/>
  <c r="BH32" i="35" s="1"/>
  <c r="BG85" i="34"/>
  <c r="BG86" i="34"/>
  <c r="BH64" i="35" s="1"/>
  <c r="BG22" i="35" l="1"/>
  <c r="BG23" i="35" s="1"/>
  <c r="BG2" i="35"/>
  <c r="BG10" i="35" s="1"/>
  <c r="BH48" i="35"/>
  <c r="BG24" i="35" l="1"/>
  <c r="BH59" i="35"/>
  <c r="BH62" i="35" s="1"/>
  <c r="BO88" i="59" l="1"/>
  <c r="BH65" i="35" s="1"/>
  <c r="BH46" i="35" l="1"/>
  <c r="BH51" i="35" s="1"/>
  <c r="BH70" i="35" l="1"/>
  <c r="BH53" i="35" l="1"/>
  <c r="BH39" i="35" s="1"/>
  <c r="BG87" i="34" s="1"/>
  <c r="BG88" i="34" s="1"/>
  <c r="BH14" i="35" s="1"/>
  <c r="BH18" i="35" s="1"/>
  <c r="BH74" i="35"/>
  <c r="BH75" i="35" s="1"/>
  <c r="BH76" i="35" l="1"/>
  <c r="BH84" i="34"/>
  <c r="BH85" i="34" s="1"/>
  <c r="BH40" i="35"/>
  <c r="BH54" i="35" s="1"/>
  <c r="BI28" i="35" s="1"/>
  <c r="BI32" i="35" s="1"/>
  <c r="BH22" i="35" l="1"/>
  <c r="BH23" i="35" s="1"/>
  <c r="BH86" i="34"/>
  <c r="BI64" i="35" s="1"/>
  <c r="BH2" i="35"/>
  <c r="BH10" i="35" s="1"/>
  <c r="BH24" i="35" l="1"/>
  <c r="BI48" i="35"/>
  <c r="BI59" i="35"/>
  <c r="BI62" i="35" s="1"/>
  <c r="BP88" i="59" l="1"/>
  <c r="BI65" i="35" s="1"/>
  <c r="BI46" i="35" l="1"/>
  <c r="BI51" i="35" s="1"/>
  <c r="BI70" i="35" l="1"/>
  <c r="BI53" i="35" l="1"/>
  <c r="BI39" i="35" s="1"/>
  <c r="BH87" i="34" s="1"/>
  <c r="BH88" i="34" s="1"/>
  <c r="BI84" i="34" s="1"/>
  <c r="BI74" i="35"/>
  <c r="BI75" i="35" s="1"/>
  <c r="BI76" i="35" s="1"/>
  <c r="BI14" i="35" l="1"/>
  <c r="BI18" i="35" s="1"/>
  <c r="BI40" i="35"/>
  <c r="BI54" i="35" s="1"/>
  <c r="BI2" i="35" s="1"/>
  <c r="BI10" i="35" s="1"/>
  <c r="BI86" i="34"/>
  <c r="BJ64" i="35" s="1"/>
  <c r="M63" i="51" s="1"/>
  <c r="BI85" i="34"/>
  <c r="BI22" i="35"/>
  <c r="BI23" i="35" s="1"/>
  <c r="BJ28" i="35" l="1"/>
  <c r="BJ32" i="35" s="1"/>
  <c r="M32" i="51" s="1"/>
  <c r="BJ48" i="35"/>
  <c r="M48" i="51" s="1"/>
  <c r="BI24" i="35"/>
  <c r="BJ59" i="35" l="1"/>
  <c r="M58" i="51" s="1"/>
  <c r="BJ62" i="35" l="1"/>
  <c r="M61" i="51"/>
  <c r="BQ88" i="59" l="1"/>
  <c r="BJ65" i="35" l="1"/>
  <c r="M64" i="51" s="1"/>
  <c r="M88" i="51" s="1"/>
  <c r="BJ46" i="35" l="1"/>
  <c r="BJ51" i="35" l="1"/>
  <c r="BJ70" i="35" s="1"/>
  <c r="M69" i="51" s="1"/>
  <c r="M46" i="51"/>
  <c r="BJ53" i="35"/>
  <c r="BJ39" i="35" s="1"/>
  <c r="M51" i="51" l="1"/>
  <c r="M53" i="51" s="1"/>
  <c r="BJ40" i="35"/>
  <c r="M39" i="51"/>
  <c r="M40" i="51" s="1"/>
  <c r="M54" i="51" s="1"/>
  <c r="BI87" i="34"/>
  <c r="BI88" i="34" s="1"/>
  <c r="BJ14" i="35" s="1"/>
  <c r="BJ54" i="35"/>
  <c r="BJ2" i="35" s="1"/>
  <c r="M2" i="51" s="1"/>
  <c r="BJ18" i="35" l="1"/>
  <c r="M14" i="51"/>
  <c r="M18" i="51" s="1"/>
  <c r="BJ10" i="35"/>
  <c r="M73" i="51"/>
  <c r="M74" i="51" s="1"/>
  <c r="BJ74" i="35"/>
  <c r="BJ75" i="35" s="1"/>
  <c r="BJ76" i="35" s="1"/>
  <c r="M86" i="51" l="1"/>
  <c r="BJ22" i="35"/>
  <c r="M22" i="51" s="1"/>
  <c r="M75" i="51" s="1"/>
  <c r="M10" i="51"/>
  <c r="M80" i="51"/>
  <c r="M91" i="51" l="1"/>
  <c r="BJ23" i="35"/>
  <c r="BJ24" i="35" s="1"/>
  <c r="M87" i="51"/>
  <c r="M79" i="51"/>
  <c r="M77" i="51"/>
  <c r="M82" i="51"/>
  <c r="M23" i="51" l="1"/>
  <c r="M81" i="51" s="1"/>
  <c r="M24" i="51" l="1"/>
</calcChain>
</file>

<file path=xl/sharedStrings.xml><?xml version="1.0" encoding="utf-8"?>
<sst xmlns="http://schemas.openxmlformats.org/spreadsheetml/2006/main" count="2474" uniqueCount="1539">
  <si>
    <t>Resultado Mensual</t>
  </si>
  <si>
    <t>Resultado Acumulado</t>
  </si>
  <si>
    <t>TOTAL</t>
  </si>
  <si>
    <t>Revalorización</t>
  </si>
  <si>
    <t>SALDOS</t>
  </si>
  <si>
    <t>INTERESES</t>
  </si>
  <si>
    <t>DESEMBOLSOS</t>
  </si>
  <si>
    <t>Crecimiento</t>
  </si>
  <si>
    <t>LINEA</t>
  </si>
  <si>
    <t>Saldo Anterior</t>
  </si>
  <si>
    <t xml:space="preserve">Recaudos </t>
  </si>
  <si>
    <t>Colocaciones</t>
  </si>
  <si>
    <t>Saldo final</t>
  </si>
  <si>
    <t>RESUMEN</t>
  </si>
  <si>
    <t>Inflación</t>
  </si>
  <si>
    <t>Provisión Cartera</t>
  </si>
  <si>
    <t>TOTAL ACTIVOS</t>
  </si>
  <si>
    <t>TOTAL PASIVO</t>
  </si>
  <si>
    <t>TOTAL PATRIMONIO</t>
  </si>
  <si>
    <t>Total Ingresos Operacionales</t>
  </si>
  <si>
    <t>Depreciación</t>
  </si>
  <si>
    <t>Total Costos y Gastos Operacionales</t>
  </si>
  <si>
    <t>FLUJO DE CAJA</t>
  </si>
  <si>
    <t>TOTAL ENTRADAS</t>
  </si>
  <si>
    <t>TOTAL SALIDAS</t>
  </si>
  <si>
    <t>Excedentes</t>
  </si>
  <si>
    <t>Recaudos</t>
  </si>
  <si>
    <t>Aportes Sociales</t>
  </si>
  <si>
    <t>Resultado Ejercicio</t>
  </si>
  <si>
    <t>Resultados Ejercicios Anteriores</t>
  </si>
  <si>
    <t>Intereses Cartera Crédito</t>
  </si>
  <si>
    <t>Intereses Depósitos</t>
  </si>
  <si>
    <t>Depreciaciones y Amortizaciones</t>
  </si>
  <si>
    <t>Saldo Inicial</t>
  </si>
  <si>
    <t>Intereses</t>
  </si>
  <si>
    <t>Nuevo saldo</t>
  </si>
  <si>
    <t>Saldo inicial</t>
  </si>
  <si>
    <t>Utilizaciones</t>
  </si>
  <si>
    <t>Saldo Final</t>
  </si>
  <si>
    <t>Retiros Aportes</t>
  </si>
  <si>
    <t>Recaudo Aportes</t>
  </si>
  <si>
    <t>Compras</t>
  </si>
  <si>
    <t>Disminuciones</t>
  </si>
  <si>
    <t>Aumentos</t>
  </si>
  <si>
    <t>Cartera de Créditos</t>
  </si>
  <si>
    <t xml:space="preserve">Cartera de Crédito </t>
  </si>
  <si>
    <t>Saldo Disponible</t>
  </si>
  <si>
    <t>Aportes Ordinar. Mensuales</t>
  </si>
  <si>
    <t>Compras PPE y Diferidos</t>
  </si>
  <si>
    <t>TOTAL DEPOSITOS</t>
  </si>
  <si>
    <t>Salario Mínimo (pesos)</t>
  </si>
  <si>
    <t>ESTADO RESULTADOS</t>
  </si>
  <si>
    <t>VARIABLES</t>
  </si>
  <si>
    <t>Recaudos de Cartera (capital + intereses)</t>
  </si>
  <si>
    <t>Resultado Anual</t>
  </si>
  <si>
    <t>Cruces de Ahorros</t>
  </si>
  <si>
    <t>CRUCE DE AHORROS CON DEUDA</t>
  </si>
  <si>
    <t>Disminución de Inversiones</t>
  </si>
  <si>
    <t>Tasa Mensual de Interés Ahorros</t>
  </si>
  <si>
    <t>Cruce de Aportes Ex - Asociados</t>
  </si>
  <si>
    <t>Prestaciones Sociales Ex - Asociados</t>
  </si>
  <si>
    <t>RECAUDOS MENSUALES</t>
  </si>
  <si>
    <t>CRUCES APORTES Y AHORROS EX - ASOCIADOS</t>
  </si>
  <si>
    <t>Abono Liq. Prestaciones Ex - Asociados</t>
  </si>
  <si>
    <t>Recaudo Liq. Prestaciones Sociales</t>
  </si>
  <si>
    <t>LIQ. PRESTACIONES EX - ASOCIADOS</t>
  </si>
  <si>
    <t>Retiro de Ahorros en Efectivo</t>
  </si>
  <si>
    <t>Tasa Mensual de Interés Cartera</t>
  </si>
  <si>
    <t>Cruce de Ex - Asociados</t>
  </si>
  <si>
    <t xml:space="preserve">Asociados </t>
  </si>
  <si>
    <t>Reservas, fondos y Superavit</t>
  </si>
  <si>
    <t>Total Ingresos</t>
  </si>
  <si>
    <t>Cruces de Ahorros Permanentes</t>
  </si>
  <si>
    <t xml:space="preserve">Total Costos y Gastos </t>
  </si>
  <si>
    <t xml:space="preserve">Fondo de Liquidez </t>
  </si>
  <si>
    <t>Fondo de Liquidez</t>
  </si>
  <si>
    <t xml:space="preserve">Saldo Incial Ahorro </t>
  </si>
  <si>
    <t xml:space="preserve">Captaciones </t>
  </si>
  <si>
    <t>Pagos por Caja</t>
  </si>
  <si>
    <t>Pagos por Caja Cartera</t>
  </si>
  <si>
    <t>Aumento de Fondo de Liquidez</t>
  </si>
  <si>
    <t>Requerido</t>
  </si>
  <si>
    <t>Liquidación Promedio ex - asociados</t>
  </si>
  <si>
    <t>Aportes cruzados con cartera</t>
  </si>
  <si>
    <t>Ingresos</t>
  </si>
  <si>
    <t>Retiros</t>
  </si>
  <si>
    <t>Asociados al cierre del Año</t>
  </si>
  <si>
    <t>Ingreso anual de Asociados</t>
  </si>
  <si>
    <t>Retiro Anual de asociados</t>
  </si>
  <si>
    <t>Saldo de Asociados</t>
  </si>
  <si>
    <t>Saldo inicial de asociados</t>
  </si>
  <si>
    <t>Liquidación Ex - Asociados</t>
  </si>
  <si>
    <t>Compra Activos Fijos y Software</t>
  </si>
  <si>
    <t>Prom. Individual de Aporte Mensual</t>
  </si>
  <si>
    <t>SALDO CARTERA</t>
  </si>
  <si>
    <t>ROTACION . PLAZO PROMEDIO</t>
  </si>
  <si>
    <t>Cruce mensual Ahorro Perman.</t>
  </si>
  <si>
    <t>TASAS DE CREDITO</t>
  </si>
  <si>
    <t>Aportes Fondo Mutual</t>
  </si>
  <si>
    <t>Cuota de admisión</t>
  </si>
  <si>
    <t>IPC</t>
  </si>
  <si>
    <t>INCREMENTO</t>
  </si>
  <si>
    <t>CDAT</t>
  </si>
  <si>
    <t>Obligaciones Financieras</t>
  </si>
  <si>
    <t>% Habilidad</t>
  </si>
  <si>
    <t>Saldo Ahorro Contractual</t>
  </si>
  <si>
    <t>Tasa CDAT</t>
  </si>
  <si>
    <t>% Asociados con CDAT</t>
  </si>
  <si>
    <t xml:space="preserve">Clientes Contractual </t>
  </si>
  <si>
    <t># CDAT´s Abiertos</t>
  </si>
  <si>
    <t>Aperturas</t>
  </si>
  <si>
    <t>Vencimientos</t>
  </si>
  <si>
    <t>Saldo Ahorro a la Vista</t>
  </si>
  <si>
    <t>Retiro Aportes en Efectivo (Remanentes)</t>
  </si>
  <si>
    <t>Captaciones</t>
  </si>
  <si>
    <t>Abonos Capital</t>
  </si>
  <si>
    <t>Nuevos Préstamos</t>
  </si>
  <si>
    <t>Pago obligacion financiera</t>
  </si>
  <si>
    <t>Retiros Ahorro Contractual</t>
  </si>
  <si>
    <t># Aperturas mensuales CDATs / Base Social</t>
  </si>
  <si>
    <t>Saldo CDAT</t>
  </si>
  <si>
    <t>Cruces Aportes Ex - Asociados</t>
  </si>
  <si>
    <t xml:space="preserve">PPE </t>
  </si>
  <si>
    <t>Rendimientos Excedentes Tesorería</t>
  </si>
  <si>
    <t>Cuatro por mil</t>
  </si>
  <si>
    <t>Crecimiento Desembolsos  (IPC + Variación Base Social)</t>
  </si>
  <si>
    <t xml:space="preserve">Saldo Incial </t>
  </si>
  <si>
    <t xml:space="preserve">Intereses </t>
  </si>
  <si>
    <t xml:space="preserve">Gastos Bancarios </t>
  </si>
  <si>
    <t xml:space="preserve">FLUJO DE CARTERA  </t>
  </si>
  <si>
    <t>% Asociados con ahorro Permanente</t>
  </si>
  <si>
    <t xml:space="preserve">Saldo inicial asociados </t>
  </si>
  <si>
    <t xml:space="preserve">Pago Gastos Generales </t>
  </si>
  <si>
    <t>Crecim. Gastos Generales IPC + 50% crecim base social</t>
  </si>
  <si>
    <t>Año 2022</t>
  </si>
  <si>
    <t xml:space="preserve">Nuevas obligaciones </t>
  </si>
  <si>
    <t>Abonos Extra y Compras</t>
  </si>
  <si>
    <t>Refinanciaciones</t>
  </si>
  <si>
    <t>REFINANCIACIONES</t>
  </si>
  <si>
    <t>Desembolsos NETOS</t>
  </si>
  <si>
    <t>Año 2</t>
  </si>
  <si>
    <t>Gastos Generales Admón</t>
  </si>
  <si>
    <t>Compras Cartera y Abonos Extraordinarios</t>
  </si>
  <si>
    <t>Admtivos, Sociales, comisiones</t>
  </si>
  <si>
    <t>Cupo Acumulado</t>
  </si>
  <si>
    <t>N° Tarjetas Expedidas</t>
  </si>
  <si>
    <t>N° Tarjetas Acumuladas</t>
  </si>
  <si>
    <t>Base Social</t>
  </si>
  <si>
    <t>% Base Social</t>
  </si>
  <si>
    <t>Compras y disposiciones de cupo ordinarias</t>
  </si>
  <si>
    <t>Tasa Interés</t>
  </si>
  <si>
    <t>Cupo Disponible inicial</t>
  </si>
  <si>
    <t>Cupo Disponible FINAL</t>
  </si>
  <si>
    <t>Costo Expedición MES</t>
  </si>
  <si>
    <t>Cuota Manejo MES</t>
  </si>
  <si>
    <t>Costo Expedición Individ</t>
  </si>
  <si>
    <t>RESULTADO NETO</t>
  </si>
  <si>
    <t>Resultado ACUMULADO</t>
  </si>
  <si>
    <t>COSTO APALANCAMIENTO 0,6%</t>
  </si>
  <si>
    <t>Año 1</t>
  </si>
  <si>
    <t>Año 3</t>
  </si>
  <si>
    <t>Año 4</t>
  </si>
  <si>
    <t>Año 5</t>
  </si>
  <si>
    <t>Costo Autorizador</t>
  </si>
  <si>
    <t>Cartera NETA / Activos</t>
  </si>
  <si>
    <t>INDICADOR</t>
  </si>
  <si>
    <t>Provisión / Cartera</t>
  </si>
  <si>
    <t>Activos Financieros / Pasivos financieros y aportes</t>
  </si>
  <si>
    <t xml:space="preserve">Amortizacion </t>
  </si>
  <si>
    <t>Margen NETO</t>
  </si>
  <si>
    <t>Otras inversiones</t>
  </si>
  <si>
    <t>Prom. Indiv. CDAT (sin extremos)</t>
  </si>
  <si>
    <t>Intereses  (DTF + 0%)</t>
  </si>
  <si>
    <t>INTANGIBLES</t>
  </si>
  <si>
    <t>Otros activos</t>
  </si>
  <si>
    <t>Utilidad valoracion inversiones</t>
  </si>
  <si>
    <t>Año 2023</t>
  </si>
  <si>
    <t>Año 22</t>
  </si>
  <si>
    <t>Aumentos vía gasto</t>
  </si>
  <si>
    <t>Incremento vía Gasto</t>
  </si>
  <si>
    <t>Ejecución</t>
  </si>
  <si>
    <t>Provisiones</t>
  </si>
  <si>
    <t>Año 23</t>
  </si>
  <si>
    <t xml:space="preserve">TOTAL </t>
  </si>
  <si>
    <t>Gastos Financieros</t>
  </si>
  <si>
    <t xml:space="preserve">Años 3 </t>
  </si>
  <si>
    <t>Años 4</t>
  </si>
  <si>
    <t>Años 5</t>
  </si>
  <si>
    <t>Rendimientos financieros</t>
  </si>
  <si>
    <t>Intangibles</t>
  </si>
  <si>
    <t>Cupo individual (10 SMLMV)</t>
  </si>
  <si>
    <t>Utilizaciones nuevas expediciones 10% - compra otras TC</t>
  </si>
  <si>
    <t>Cuota Manejo Individual + comisiones 10 retiros al mes</t>
  </si>
  <si>
    <t>Intereses crédito bancario</t>
  </si>
  <si>
    <t>Intereses credito bancario</t>
  </si>
  <si>
    <t>Crecimien de Cartera</t>
  </si>
  <si>
    <t>Año 24</t>
  </si>
  <si>
    <t>Tasa implicita</t>
  </si>
  <si>
    <t>CUENTA</t>
  </si>
  <si>
    <t>ACTIVO</t>
  </si>
  <si>
    <t xml:space="preserve">   EFECTIVO Y EQUIVALENTE AL EFECTIVO</t>
  </si>
  <si>
    <t xml:space="preserve">      CAJA</t>
  </si>
  <si>
    <t xml:space="preserve">         CAJA GENERAL</t>
  </si>
  <si>
    <t xml:space="preserve">         CAJA MENOR</t>
  </si>
  <si>
    <t xml:space="preserve">      BANCOS Y OTRAS ENTIDADES CON ACTIVIDAD FINANCIERA</t>
  </si>
  <si>
    <t xml:space="preserve">         BANCOS COMERCIALES</t>
  </si>
  <si>
    <t xml:space="preserve">         BANCOS COOPERATIVOS</t>
  </si>
  <si>
    <t xml:space="preserve">         ENTIDADES SECTOR SOLIDARIO</t>
  </si>
  <si>
    <t xml:space="preserve">         ENTIDADES DEL EXTERIOR</t>
  </si>
  <si>
    <t xml:space="preserve">         OTRAS ENTIDADES</t>
  </si>
  <si>
    <t xml:space="preserve">      EQUIVALENTES AL  EFECTIVO (compromiso de pago)</t>
  </si>
  <si>
    <t xml:space="preserve">         DEPàSITOS A CORTO PLAZO, CLASIFICADOS COMO EQUIVALENTES AL EFECTIVO</t>
  </si>
  <si>
    <t xml:space="preserve">         INVERSIONES A CORTO PLAZO, CLASIFICADOS COMO EQUIVALENTES AL EFECTIVO</t>
  </si>
  <si>
    <t xml:space="preserve">         FONDOS FIDUCIARIOS A LA VISTA</t>
  </si>
  <si>
    <t xml:space="preserve">      EFECTIVO DE USO RESTRINGIDO Y/O CON DESTINACIàN ESPECÖFICA</t>
  </si>
  <si>
    <t xml:space="preserve">         FONDO DE LIQUIDEZ - FONDOS ADMINISTRADOS POR SOCIEDADES FIDUCIARIAS</t>
  </si>
  <si>
    <t xml:space="preserve">         FONDO DE LIQUIDEZ - CUENTAS DE AHORRO</t>
  </si>
  <si>
    <t xml:space="preserve">         FONDO DE LIQUIDEZ - FONDOS DE VALORES ADMINISTRADOS POR SOCIEDADES COMISIONISTAS DE BOLSA</t>
  </si>
  <si>
    <t xml:space="preserve">         FONDO DE LIQUIDEZ - CERTIFICADO DE DEPàSITO A TRMINO</t>
  </si>
  <si>
    <t xml:space="preserve">         FONDO DE LIQUIDEZ - CERTIFICADOS DE AHORRO A TRMINO</t>
  </si>
  <si>
    <t xml:space="preserve">         FONDOS FIDUCIARIOS</t>
  </si>
  <si>
    <t xml:space="preserve">         FONDOS ESPECIALES - FONDOS SOCIALES Y MUTUALES</t>
  </si>
  <si>
    <t xml:space="preserve">         FIDEICOMISO FONDO DE REPOSICION</t>
  </si>
  <si>
    <t xml:space="preserve">         FIDEICOMISO DE ADMINISTRACIàN</t>
  </si>
  <si>
    <t xml:space="preserve">         OTROS FONDOS ESPECIALES</t>
  </si>
  <si>
    <t xml:space="preserve">         FONDOS DE CAMBIO</t>
  </si>
  <si>
    <t xml:space="preserve">         DEPàSITOS ENTREGADOS EN GARANTÖA</t>
  </si>
  <si>
    <t xml:space="preserve">         REMESAS EN TRµNSITO</t>
  </si>
  <si>
    <t xml:space="preserve">   INVERSIONES</t>
  </si>
  <si>
    <t xml:space="preserve">      FONDO DE LIQUIDEZ</t>
  </si>
  <si>
    <t xml:space="preserve">         TITULOS EMITIDOS AVALADOS, ACEPTADOS O GARANTIZADOS POR INSTITUCIONES VIGILADAS POR LA SUPERINTENDENCIA FINANCIERA</t>
  </si>
  <si>
    <t xml:space="preserve">         CERTIFICADO DE DEPàSITO A TRMINO</t>
  </si>
  <si>
    <t xml:space="preserve">         FONDOS ADMINISTRADOS POR SOCIEDADES FIDUCIARIAS</t>
  </si>
  <si>
    <t xml:space="preserve">         FONDOS DE VALORES ADMINISTRADOS POR SOCIEDADES COMISIONISTAS DE BOLSA</t>
  </si>
  <si>
    <t xml:space="preserve">         DETERIORO INVERSIONES FONDO DE LIQUIDEZ (CR)</t>
  </si>
  <si>
    <t xml:space="preserve">      INVERSIONES NEGOCIABLES EN TITULOS DE DEUDA</t>
  </si>
  <si>
    <t xml:space="preserve">         TITULOS DE DEUDA PUBLICA INTERNA EMITIDOS O GARANTIZADOS POR LA NACION</t>
  </si>
  <si>
    <t xml:space="preserve">         TITULOS DE DEUDA PUBLICA EXTERNA EMITIDOS O GARANTIZADOS POR LA NACION</t>
  </si>
  <si>
    <t xml:space="preserve">         OTROS TITULOS DE DEUDA PUBLICA</t>
  </si>
  <si>
    <t xml:space="preserve">         TITULOS EMITIDOS, AVALADOS, ACEPTADOS O GARANTIZADOS POR EL FOGAFIN</t>
  </si>
  <si>
    <t xml:space="preserve">         TITULOS EMITIDOS, AVALADOS, ACEPTADOS O GARANTIZADOS POR EL FOGACOOP</t>
  </si>
  <si>
    <t xml:space="preserve">         TITULOS EMITIDOS POR EL BANCO DE LA REPUBLICA</t>
  </si>
  <si>
    <t xml:space="preserve">         BONOS HIPOTECARIOS</t>
  </si>
  <si>
    <t xml:space="preserve">         TITULOS HIPOTECARIOS</t>
  </si>
  <si>
    <t xml:space="preserve">         TITULOS DEL CONTENIDO CREDITICIO DERIVADOS DE PROCESO DE TITULARIZACION DE CARTERA HIPOTECARIA</t>
  </si>
  <si>
    <t xml:space="preserve">         TITULOS DEL CONTENIDO CREDITICIO DERIVADOS DE PROCESO DE TITULARIZACION SUBYACENTES DISTINTOS DE CARTERA HIPOTECARIA</t>
  </si>
  <si>
    <t xml:space="preserve">         TITULOS EMITIDOS, AVALADOS, ACEPTADOS O GARANTIZADOS POR INSTITUCIONES VIGILADAS POR LA SUPERINTENDENCIA FINANCIERA ( INCLUIDOS LOS BONOS OBLIGATORIA U OPCIONALMENTE CONVERTIBLES EN ACCIONES</t>
  </si>
  <si>
    <t xml:space="preserve">         TITULOS EMITIDOS POR ENTIDADES NO VIGILADAS POR LA SUPERINTENDENCIA FINANCIERA (INCLUIDOS LOS BONOS OBLIGATORIA U OPCIONALMENTE CONVERTIBLES EN ACCIONES)</t>
  </si>
  <si>
    <t xml:space="preserve">         TITULOS EMITIDOS AVALADOS O GARANTIZADOS POR GOBIERNOS EXTRANJEROS</t>
  </si>
  <si>
    <t xml:space="preserve">         TITULOS EMITIDOS AVALADOS O GARANTIZADOS POR BANCOS CENTRALES EXTRANJEROS</t>
  </si>
  <si>
    <t xml:space="preserve">         TITULOS EMITIDOS AVALADOS O GARANTIZADOS O ACEPTADOS POR BANCOS DEL EXTERIOR</t>
  </si>
  <si>
    <t xml:space="preserve">         TITULOS EMITIDOS AVALADOS O GARANTIZADOS POR ORGANISMOS MULTILATERALES DE CREDITO</t>
  </si>
  <si>
    <t xml:space="preserve">         TITULOS EMITIDOS POR RESIDENTES EN EL EXTERIOR</t>
  </si>
  <si>
    <t xml:space="preserve">         OTROS TITULOS</t>
  </si>
  <si>
    <t xml:space="preserve">         DETERIORO INVERSIONES NEGOCIABLES EN TITULOS DE DEUDA (CR)</t>
  </si>
  <si>
    <t xml:space="preserve">      INVERSIONES NEGOCIABLES EN TITULOS PARTICIPATIVOS</t>
  </si>
  <si>
    <t xml:space="preserve">         ACCIONES CON ALTA LIQUIDEZ BURSATIL</t>
  </si>
  <si>
    <t xml:space="preserve">         ACCIONES CON MEDIA LIQUIDEZ BURSATIL</t>
  </si>
  <si>
    <t xml:space="preserve">         PARTICIPACIONES EN FONDOS COMUNES ORDINARIOS</t>
  </si>
  <si>
    <t xml:space="preserve">         PARTICIPACIONES EN FONDOS COMUNES ESPECIALES</t>
  </si>
  <si>
    <t xml:space="preserve">         PARTICIPACIONES EN FONDO DE VALORES</t>
  </si>
  <si>
    <t xml:space="preserve">         TITULOS PARTICIPATIVOS DERIVADOS EN PROCESOS DE TITULARIZACION</t>
  </si>
  <si>
    <t xml:space="preserve">         TITULOS MIXTOS DERIVADOS DE PROCESOS DE TITULARIZACION</t>
  </si>
  <si>
    <t xml:space="preserve">         PARTICIPACIONES EN FONDOS MUTUOS DE INVERSION INTERNACIONALES QUE INVIERTAN EXCLUSIVAMENTE EN TITULOS DE RENTA FIJA</t>
  </si>
  <si>
    <t xml:space="preserve">         PARTICIPACIONES EN FONDOS INDICE</t>
  </si>
  <si>
    <t xml:space="preserve">         PARTICIPACION EN FONDOS MUTUOS DE INVERSION INTERNACIONALES QUE INVIERTAN EXCLUSIVAMENTE EN RENTA VARIABLE</t>
  </si>
  <si>
    <t xml:space="preserve">         PARTICIPACION EN FONDOS DE INVERSION</t>
  </si>
  <si>
    <t xml:space="preserve">         PARTICIPACION EN FONDOS DE PENSIONES Y CESANTIAS</t>
  </si>
  <si>
    <t xml:space="preserve">         DETERIORO INVERSIONES NEGOCIABLES EN TITULOS PARTICIPATIVOS (CR)</t>
  </si>
  <si>
    <t xml:space="preserve">      INVERSIONES PARA MANTENER HASTA EL VENCIMIENTO</t>
  </si>
  <si>
    <t xml:space="preserve">         TITULOS DE DEUDA PUBLICA INTERNA EMITIDOS O GARANIZADOS POR LA NACION</t>
  </si>
  <si>
    <t xml:space="preserve">         TITULOS DE DEUDA PUBLICA EXTERNA EMITIDOS O GARANIZADOS POR LA NACION</t>
  </si>
  <si>
    <t xml:space="preserve">         TITULOS EMITIDOS, AVALADOS, ACEPTADOS O GARANTIZADOS POR EL INSTITUCIONES VIGILADAS POR LA SUPERINTENDENCIA FINANCIERA ( INCLUIDOS LOS BONOS OBLIGATORIA U OPCIONALMENTE CONVERTIBLES EN ACCIONES</t>
  </si>
  <si>
    <t xml:space="preserve">         DETERIORO INVERSIONES PARA MANTENER HASTA EL VENCIMIENTO (CR)</t>
  </si>
  <si>
    <t xml:space="preserve">      INVERSIONES DISPONIBLES PARA LA VENTA EN TITULOS DE DEUDA</t>
  </si>
  <si>
    <t xml:space="preserve">         DETERIORO INVERSIONES DISPONIBLES PARA LA VENTA EN TITULOS DE DEUDA (CR)</t>
  </si>
  <si>
    <t xml:space="preserve">      INVERSIONES DISPONIBLES PARA LA VENTA EN TITULOS PARTICIPATIVOS</t>
  </si>
  <si>
    <t xml:space="preserve">         ACCIONES CON BAJA Y MINIMA LIQUIDEZ BURSATIL O SIN COTIZACION EN BOLSA</t>
  </si>
  <si>
    <t xml:space="preserve">         TITULOS DE RENTA VARIABLE CONTABILIZADOS AL VALOR RAZONABLE</t>
  </si>
  <si>
    <t xml:space="preserve">         OTROS TÖTULOS</t>
  </si>
  <si>
    <t xml:space="preserve">         DETERIORO INVERSIONES DISPONIBLES PARA LA VENTA EN TITULOS PARTICIPATIVOS (CR)</t>
  </si>
  <si>
    <t xml:space="preserve">      INVERSIONES EN ENTIDADES SUBSIDIARIAS</t>
  </si>
  <si>
    <t xml:space="preserve">         INVERSIONES CONTABILIZADAS AL COSTO</t>
  </si>
  <si>
    <t xml:space="preserve">         INVERSIONES CONTABILIZADAS AL VALOR RAZONABLE</t>
  </si>
  <si>
    <t xml:space="preserve">         INVERSIONES CONTABILIZADAS POR EL METODO DE PARTICIPACION PATRIMONIAL</t>
  </si>
  <si>
    <t xml:space="preserve">         DETERIORO INVERSIONES EN ENTIDADES SUBSIDIARIAS (CR)</t>
  </si>
  <si>
    <t xml:space="preserve">      INVERSIONES EN ENTIDADES ASOCIADAS</t>
  </si>
  <si>
    <t xml:space="preserve">         DETERIORO INVERSIONES EN ENTIDADES ASOCIADAS (CR)</t>
  </si>
  <si>
    <t xml:space="preserve">      INVERSIONES EN OPERACIONES CONJUNTAS</t>
  </si>
  <si>
    <t xml:space="preserve">         INVERSIONES CONTABILIZADAS AL COSTO (OPERADORES SIN CONTROL CONJUNTO)</t>
  </si>
  <si>
    <t xml:space="preserve">         INVERSIONES CONTABILIZADAS AL VALOR RAZONABLE CON CAMBIOS EN EL RESULTADO (OPERADORES SIN CONTROL CONJUNTO)</t>
  </si>
  <si>
    <t xml:space="preserve">         INVERSIONES CONTABILIZADAS AL VALOR RAZONABLE CON CAMBIOS EN EL ORI (OPERADORES SIN CONTROL CONJUNTO)</t>
  </si>
  <si>
    <t xml:space="preserve">         DETERIORO EN INVERSIONES EN OPERACIONES CONJUNTAS (CR)</t>
  </si>
  <si>
    <t xml:space="preserve">      INVERSIONES EN NEGOCIOS CONJUNTOS</t>
  </si>
  <si>
    <t xml:space="preserve">         INVERSIONES CONTABILIZADAS AL COSTO (PARTICIPANTES SIN CONTROL CONJUNTO)</t>
  </si>
  <si>
    <t xml:space="preserve">         INVERSIONES CONTABILIZADAS AL VALOR RAZONABLE CON CAMBIOS EN EL RESULTADO (PARTICIPANTES SIN CONTROL CONJUNTO)</t>
  </si>
  <si>
    <t xml:space="preserve">         INVERSIONES CONTABILIZADAS AL VALOR RAZONABLE CON CAMBIOS EN EL ORI (PARTICIPANTES SIN CONTROL CONJUNTO)</t>
  </si>
  <si>
    <t xml:space="preserve">         INVERSIONES CONTABILIZADAS POR EL METODO DE PARTICIPACION PATRIMONIAL (PARTÖCIPES CON CONTROL CONJUNTO)</t>
  </si>
  <si>
    <t xml:space="preserve">         DETERIORO EN INVERSIONES EN NEGOCIOS CONJUNTOS (CR)</t>
  </si>
  <si>
    <t xml:space="preserve">      OTRAS INVERSIONES EN INSTRUMENTOS DE PATRIMONIO</t>
  </si>
  <si>
    <t xml:space="preserve">         PARTICIPACIONES SOCIALES</t>
  </si>
  <si>
    <t xml:space="preserve">         APORTES SOCIALES EN ENTIDADES ECONOMÖA SOLIDARIA</t>
  </si>
  <si>
    <t xml:space="preserve">         APORTES EN ASOCIACIONES O AGREMIACIONES</t>
  </si>
  <si>
    <t xml:space="preserve">         APORTES EN OTRAS ENTIDADES</t>
  </si>
  <si>
    <t xml:space="preserve">         DETERIORO INVERSIONES EN INSTRUMENTOS DE PATRIMONIO (CR)</t>
  </si>
  <si>
    <t xml:space="preserve">      INVERSIONES CONTABILIZADAS A COSTO AMORTIZADO</t>
  </si>
  <si>
    <t xml:space="preserve">         DETERIORO INVERSIONES  CONTABILIZADAS A COSTO AMORTIZADO (CR)</t>
  </si>
  <si>
    <t xml:space="preserve">      INVERSIONES CONTABILIZADAS A VALOR RAZONABLE CON CAMBIOS EN EL RESULTADO</t>
  </si>
  <si>
    <t xml:space="preserve">         ACCIONES CON BAJA Y MÍNIMA LIQUIDEZ BURSATIL O SIN COTIZACION EN BOLSA</t>
  </si>
  <si>
    <t xml:space="preserve">         DETERIORO INVERSIONES CONTABILIZADAS A VALOR RAZONABLE CON CAMBIOS EN EL RESULTADO (CR)</t>
  </si>
  <si>
    <t xml:space="preserve">      INVERSIONES CONTABILIZADAS A VALOR RAZONABLE CON CAMBIOS EN EL ORI</t>
  </si>
  <si>
    <t xml:space="preserve">         OTRAS INVERSIONES CONTABILIZADAS AL VALOR RAZONABLE</t>
  </si>
  <si>
    <t xml:space="preserve">         DETERIORO INVERSIONES CONTABILIZADAS A VALOR RAZONABLE CON CAMBIOS EN EL ORI (CR)</t>
  </si>
  <si>
    <t xml:space="preserve">      INVERSIONES A VALOR DE MERCADO CON CAMBIOS EN EL PATRIMONIO (ORI)</t>
  </si>
  <si>
    <t xml:space="preserve">      INSTRUMENTOS DERIVADOS CON FINES DE ESPECULACION MEDIDOS A VALOR RAZONABLE</t>
  </si>
  <si>
    <t xml:space="preserve">         DERECHOS EN CONTRATOS FORWARD</t>
  </si>
  <si>
    <t xml:space="preserve">         OBLIGACIONES EN CONTRATOS FORWARD (CR)</t>
  </si>
  <si>
    <t xml:space="preserve">         DERECHOS EN CONTRATOS FUTUROS</t>
  </si>
  <si>
    <t xml:space="preserve">         OBLIGACIONES EN CONTRATOS FUTUROS (CR)</t>
  </si>
  <si>
    <t xml:space="preserve">         DERECHOS EN CONTRATOS SWAPS</t>
  </si>
  <si>
    <t xml:space="preserve">         OBLIGACIONES EN CONTRATOS SWAPS (CR)</t>
  </si>
  <si>
    <t xml:space="preserve">         DERECHOS EN OTROS DERIVADOS</t>
  </si>
  <si>
    <t xml:space="preserve">         OBLIGACIONES EN OTROS DERIVADOS (CR)</t>
  </si>
  <si>
    <t xml:space="preserve">         PRIMA PAGADA EN OPCIONES</t>
  </si>
  <si>
    <t xml:space="preserve">         GANANCIA EN VALORACION DE OPCIONES COMPRADAS</t>
  </si>
  <si>
    <t xml:space="preserve">      INSTRUMENTOS DERIVADOS CON FINES DE COBERTURA DE VALOR DE MERCADO (VALOR RAZONABLE) CON CAMBIOS EN EL ORI</t>
  </si>
  <si>
    <t xml:space="preserve">      INSTRUMENTOS DERIVADOS CON FINES DE COBERTURA DE FLUJOS DE EFECTIVO MEDIDOS A COSTO AMORTIZADO</t>
  </si>
  <si>
    <t xml:space="preserve">   INVENTARIOS</t>
  </si>
  <si>
    <t xml:space="preserve">      BIENES NO TRANSFORMADOS POR LA ENTIDAD - PARA COMERCIALIZAR</t>
  </si>
  <si>
    <t xml:space="preserve">         INVENTARIO EN TRANSITO</t>
  </si>
  <si>
    <t xml:space="preserve">         INVENTARIO EN CONSIGNACION</t>
  </si>
  <si>
    <t xml:space="preserve">         MERCANCIAS</t>
  </si>
  <si>
    <t xml:space="preserve">         ENVASES Y EMPAQUES</t>
  </si>
  <si>
    <t xml:space="preserve">         BIENES RAICES PARA LA VENTA</t>
  </si>
  <si>
    <t xml:space="preserve">         MAUSOLEOS</t>
  </si>
  <si>
    <t xml:space="preserve">         INVENTARIOS QUE SURGEN DE ACTIVIDADES DE EXTRACCION</t>
  </si>
  <si>
    <t xml:space="preserve">         DETERIORO Y/O REBAJAS EN BIENES NO TRANSFORMADOS POR LA ENTIDAD (CR)</t>
  </si>
  <si>
    <t xml:space="preserve">      BIENES TRANSFORMADOS POR LA ENTIDAD Y PRODUCTOS RESULTANTES DEL PROCESAMIENTO TRAS LA COSECHA O RECOLECCION</t>
  </si>
  <si>
    <t xml:space="preserve">         MATERIAS PRIMAS</t>
  </si>
  <si>
    <t xml:space="preserve">         PRODUCTOS EN PROCESO</t>
  </si>
  <si>
    <t xml:space="preserve">         PRODUCTOS TERMINADOS</t>
  </si>
  <si>
    <t xml:space="preserve">         PRODUCTOS AGRÖCOLAS</t>
  </si>
  <si>
    <t xml:space="preserve">         PRODUCTOS PECUARIOS</t>
  </si>
  <si>
    <t xml:space="preserve">         OBRAS DE CONSTRUCCION EN CURSO</t>
  </si>
  <si>
    <t xml:space="preserve">         OTROS INVENTARIOS</t>
  </si>
  <si>
    <t xml:space="preserve">         DETERIORO - BIENES TRANSFORMADOS POR LA ENTIDAD (CR)</t>
  </si>
  <si>
    <t xml:space="preserve">      PRESTADORES DE SERVICIOS</t>
  </si>
  <si>
    <t xml:space="preserve">         SERVICIOS DE CONSULTORIA</t>
  </si>
  <si>
    <t xml:space="preserve">         SERVICIOS DE MANTENIMIENTO Y REPARACION</t>
  </si>
  <si>
    <t xml:space="preserve">         OTROS INVENTARIOS DE PRESTADORES DE SERVICIOS</t>
  </si>
  <si>
    <t xml:space="preserve">         DETERIORO PRESTADORES DE SERVICIOS (CR)</t>
  </si>
  <si>
    <t xml:space="preserve">   CARTERA DE CRDITOS</t>
  </si>
  <si>
    <t xml:space="preserve">      CREDITOS DE VIVIENDA - CON LIBRANZA</t>
  </si>
  <si>
    <t xml:space="preserve">         CATEGORIA A RIESGO NORMAL</t>
  </si>
  <si>
    <t xml:space="preserve">         CATEGORIA B RIESGO ACEPTABLE</t>
  </si>
  <si>
    <t xml:space="preserve">         CATEGORIA C RIESGO APRECIABLE</t>
  </si>
  <si>
    <t xml:space="preserve">         CATEGORIA D RIESGO SIGNIFICATIVO</t>
  </si>
  <si>
    <t xml:space="preserve">         CATEGORIA E RIESGO DE INCOBRABILIDAD</t>
  </si>
  <si>
    <t xml:space="preserve">      CREDITOS DE VIVIENDA - SIN LIBRANZA</t>
  </si>
  <si>
    <t xml:space="preserve">      INTERESES CREDITOS DE VIVIENDA</t>
  </si>
  <si>
    <t xml:space="preserve">      PAGOS POR CUENTA DE ASOCIADOS - CRDITOS VIVIENDA</t>
  </si>
  <si>
    <t xml:space="preserve">      DETERIORO CREDITOS DE VIVIENDA (CR)</t>
  </si>
  <si>
    <t xml:space="preserve">      DETERIORO INTERESES CREDITOS DE VIVIENDA  (CR)</t>
  </si>
  <si>
    <t xml:space="preserve">      DETERIORO PAGO POR CUENTA DE ASOCIADOS - CREDITOS DE VIVIENDA  (CR)</t>
  </si>
  <si>
    <t xml:space="preserve">      CREDITOS DE CONSUMO, GARANTIA ADMISIBLE - CON LIBRANZA</t>
  </si>
  <si>
    <t xml:space="preserve">      CREDITOS DE CONSUMO, GARANTIA ADMISIBLE - SIN LIBRANZA</t>
  </si>
  <si>
    <t xml:space="preserve">      CREDITOS DE CONSUMO, OTRAS GARANTIAS - CON LIBRANZA</t>
  </si>
  <si>
    <t xml:space="preserve">      CREDITOS DE CONSUMO, OTRAS GARANTIAS - SIN LIBRANZA</t>
  </si>
  <si>
    <t xml:space="preserve">      INTERESES CREDITOS DE CONSUMO</t>
  </si>
  <si>
    <t xml:space="preserve">      PAGOS POR CUENTA DE ASOCIADOS - CRDITOS CONSUMO</t>
  </si>
  <si>
    <t xml:space="preserve">      DETERIORO CRDITOS DE CONSUMO (CR)</t>
  </si>
  <si>
    <t xml:space="preserve">         CATEGORIA A RIESGO NORMAL GARANTIA ADMISIBLE</t>
  </si>
  <si>
    <t xml:space="preserve">         CATEGORIA A RIESGO NORMAL OTRAS GARANTIAS</t>
  </si>
  <si>
    <t xml:space="preserve">         CATEGORIA B RIESGO ACEPTABLE GARANTIA ADMISIBLE</t>
  </si>
  <si>
    <t xml:space="preserve">         CATEGORIA B RIESGO ACEPTABLE OTRAS GARANTIAS</t>
  </si>
  <si>
    <t xml:space="preserve">         CATEGORIA C RIESGO APRECIABLE GARANTIA ADMISIBLE</t>
  </si>
  <si>
    <t xml:space="preserve">         CATEGORIA C RIESGO APRECIABLE OTRAS GARANTIAS</t>
  </si>
  <si>
    <t xml:space="preserve">         CATEGORIA D RIESGO SIGNIFICATIVO GARANTIA ADMISIBLE</t>
  </si>
  <si>
    <t xml:space="preserve">         CATEGORIA D RIESGO SIGNIFICATIVO OTRAS GARANTIAS</t>
  </si>
  <si>
    <t xml:space="preserve">         CATEGORIA E RIESGO DE INCOBRABILIDAD GARANTIA ADMISIBLE</t>
  </si>
  <si>
    <t xml:space="preserve">         CATEGORIA E RIESGO DE INCOBRABILIDAD OTRAS GARANTIAS</t>
  </si>
  <si>
    <t xml:space="preserve">      DETERIORO INTERESES CREDITOS DE CONSUMO  (CR)</t>
  </si>
  <si>
    <t xml:space="preserve">      DETERIORO PAGO POR CUENTA DE ASOCIADOS - CREDITOS DE CONSUMO  (CR)</t>
  </si>
  <si>
    <t xml:space="preserve">      MICROCREDITO INMOBILIARIO</t>
  </si>
  <si>
    <t xml:space="preserve">      INTERESES MICROCREDITO  INMOBILIARIO</t>
  </si>
  <si>
    <t xml:space="preserve">      PAGOS POR CUENTA DE  ASOCIADOS - MICROCREDITO  INMOBILIARIO</t>
  </si>
  <si>
    <t xml:space="preserve">      DETERIORO MICROCREDITO INMOBILIARIO (CR)</t>
  </si>
  <si>
    <t xml:space="preserve">      DETERIORO INTERESES MICROCREDITO INMOBILIARIO (CR)</t>
  </si>
  <si>
    <t xml:space="preserve">      DETERIORO PAGOS POR CUENTA DE  ASOCIADOS - MICROCREDITO INMOBILIARIO (CR)</t>
  </si>
  <si>
    <t xml:space="preserve">      MICROCREDITO EMPRESARIAL - GARANTIA ADMISIBLE</t>
  </si>
  <si>
    <t xml:space="preserve">      MICROCREDITO EMPRESARIAL - OTRAS GARANTIAS</t>
  </si>
  <si>
    <t xml:space="preserve">      INTERESES MICROCREDITO EMPRESARIAL</t>
  </si>
  <si>
    <t xml:space="preserve">      PAGOS POR CUENTA DE  ASOCIADOS - MICROCREDITO EMPRESARIAL</t>
  </si>
  <si>
    <t xml:space="preserve">      DETERIORO MICROCREDITO EMPRESARIAL (CR)</t>
  </si>
  <si>
    <t xml:space="preserve">      DETERIORO INTERESES MICROCREDITO EMPRESARIAL (CR)</t>
  </si>
  <si>
    <t xml:space="preserve">      DETERIORO PAGOS POR CUENTA DE  ASOCIADOS - MICROCREDITO EMPRESARIAL (CR)</t>
  </si>
  <si>
    <t xml:space="preserve">      CREDITOS COMERCIALES - GARANTIA ADMISIBLE</t>
  </si>
  <si>
    <t xml:space="preserve">      CREDITOS COMERCIALES - OTRAS GARANTIAS</t>
  </si>
  <si>
    <t xml:space="preserve">      INTERESES CREDITOS COMERCIALES</t>
  </si>
  <si>
    <t xml:space="preserve">      PAGOS POR CUENTA DE  ASOCIADOS -COMERCIAL</t>
  </si>
  <si>
    <t xml:space="preserve">      DETERIORO CRDITOS COMERCIALES (CR)</t>
  </si>
  <si>
    <t xml:space="preserve">      DETERIORO INTERESES CRDITOS COMERCIALES (CR)</t>
  </si>
  <si>
    <t xml:space="preserve">      DETERIORO PAGOS POR CUENTA DE  ASOCIADOS - CRDITOS COMERCIALES (CR)</t>
  </si>
  <si>
    <t xml:space="preserve">      DETERIORO GENERAL DE CARTERA DE CRDITOS (CR)</t>
  </si>
  <si>
    <t xml:space="preserve">      CRDITOS A EMPLEADOS</t>
  </si>
  <si>
    <t xml:space="preserve">         CATEGORIA A RIESGO NORMAL, VIVIENDA</t>
  </si>
  <si>
    <t xml:space="preserve">         CATEGORIA B RIESGO ACEPTABLE, VIVIENDA</t>
  </si>
  <si>
    <t xml:space="preserve">         CATEGORIA C RIESGO APRECIABLE, VIVIENDA</t>
  </si>
  <si>
    <t xml:space="preserve">         CATEGORIA D RIESGO SIGNIFICATIVO, VIVIENDA</t>
  </si>
  <si>
    <t xml:space="preserve">         CATEGORIA E RIESGO DE INCOBRABILIDAD, VIVIENDA</t>
  </si>
  <si>
    <t xml:space="preserve">         CATEGORIA A RIESGO NORMAL, CONSUMO</t>
  </si>
  <si>
    <t xml:space="preserve">         CATEGORIA B RIESGO ACEPTABLE, CONSUMO</t>
  </si>
  <si>
    <t xml:space="preserve">         CATEGORIA C RIESGO APRECIABLE, CONSUMO</t>
  </si>
  <si>
    <t xml:space="preserve">         CATEGORIA D RIESGO SIGNIFICATIVO, CONSUMO</t>
  </si>
  <si>
    <t xml:space="preserve">         CATEGORIA E RIESGO DE INCOBRABILIDAD, CONSUMO</t>
  </si>
  <si>
    <t xml:space="preserve">      INTERESES CRDITOS A EMPLEADOS</t>
  </si>
  <si>
    <t xml:space="preserve">      DETERIORO CRDITOS A EMPLEADOS (CR)</t>
  </si>
  <si>
    <t xml:space="preserve">      DETERIORO INTERESES CRDITOS A EMPLEADOS (CR)</t>
  </si>
  <si>
    <t xml:space="preserve">         CATEGORIA A RIESGO NORMAL VIVIENDA</t>
  </si>
  <si>
    <t xml:space="preserve">         CATEGORIA A RIESGO NORMAL CONSUMO</t>
  </si>
  <si>
    <t xml:space="preserve">         CATEGORIA B RIESGO ACEPTABLE VIVIENDA</t>
  </si>
  <si>
    <t xml:space="preserve">         CATEGORIA B RIESGO ACEPTABLE CONSUMO</t>
  </si>
  <si>
    <t xml:space="preserve">         CATEGORIA C RIESGO APRECIABLE VIVIENDA</t>
  </si>
  <si>
    <t xml:space="preserve">         CATEGORIA C RIESGO APRECIABLE CONSUMO</t>
  </si>
  <si>
    <t xml:space="preserve">         CATEGORIA D RIESGO SIGNIFICATIVO VIVIENDA</t>
  </si>
  <si>
    <t xml:space="preserve">         CATEGORIA D RIESGO SIGNIFICATIVO CONSUMO</t>
  </si>
  <si>
    <t xml:space="preserve">         CATEGORIA E RIESGO INCOBRABILIDAD VIVIENDA</t>
  </si>
  <si>
    <t xml:space="preserve">         CATEGORIA E RIESGO INCOBRABILIDAD CONSUMO</t>
  </si>
  <si>
    <t xml:space="preserve">      CONVENIOS POR COBRAR</t>
  </si>
  <si>
    <t xml:space="preserve">         SERVICIOS MDICOS Y HOSPITALARIOS</t>
  </si>
  <si>
    <t xml:space="preserve">         SERVICIOS ODONTOLàGICOS</t>
  </si>
  <si>
    <t xml:space="preserve">         MEDICINA PREPAGADA</t>
  </si>
  <si>
    <t xml:space="preserve">         SERVICIOS FUNERARIOS</t>
  </si>
  <si>
    <t xml:space="preserve">         SEGURO VOLUNTARIO - VEHÖCULO</t>
  </si>
  <si>
    <t xml:space="preserve">         SEGURO OBLIGATORIO - SOAT</t>
  </si>
  <si>
    <t xml:space="preserve">         OTROS CONVENIOS</t>
  </si>
  <si>
    <t xml:space="preserve">         DETERIORO CONVENIOS POR COBRAR (CR)</t>
  </si>
  <si>
    <t xml:space="preserve">      PAGOS POR CUENTA DE CRDITOS A EMPLEADOS</t>
  </si>
  <si>
    <t xml:space="preserve">      DETERIORO PAGOS POR CUENTA DE  CRDITOS A EMPLEADOS (CR)</t>
  </si>
  <si>
    <t xml:space="preserve">   ACTIVOS BIOLàGICOS</t>
  </si>
  <si>
    <t xml:space="preserve">      ACTIVOS BIOLàGICOS AL COSTO</t>
  </si>
  <si>
    <t xml:space="preserve">         PLANTACIONES AGRÖCOLAS</t>
  </si>
  <si>
    <t xml:space="preserve">         CULTIVOS EN DESARROLLO</t>
  </si>
  <si>
    <t xml:space="preserve">         SEMOVIENTES</t>
  </si>
  <si>
    <t xml:space="preserve">         OTROS</t>
  </si>
  <si>
    <t xml:space="preserve">         DEPRECIACION ACUMULADA DE ACTIVOS BIOLOGICOS</t>
  </si>
  <si>
    <t xml:space="preserve">         DETERIORO ACTIVOS BIOLOGICOS AL COSTO (CR)</t>
  </si>
  <si>
    <t xml:space="preserve">      ACTIVOS BIOLàGICO MEDIDOS AL VALOR RAZONABLE</t>
  </si>
  <si>
    <t xml:space="preserve">         PLANTACIONES AGRICOLAS</t>
  </si>
  <si>
    <t xml:space="preserve">   CUENTAS POR COBRAR Y OTRAS</t>
  </si>
  <si>
    <t xml:space="preserve">      DEUDORES POR VENTA DE BIENES</t>
  </si>
  <si>
    <t xml:space="preserve">         VIGENTES</t>
  </si>
  <si>
    <t xml:space="preserve">         VENCIDOS ENTRE 91 Y 180 DÖAS</t>
  </si>
  <si>
    <t xml:space="preserve">         VENCIDOS ENTRE 181 Y 360 DÖAS</t>
  </si>
  <si>
    <t xml:space="preserve">         VENCIDOS MµS DE 360 DÖAS</t>
  </si>
  <si>
    <t xml:space="preserve">         DETERIORO DEUDORES POR VENTA DE BIENES (CR)</t>
  </si>
  <si>
    <t xml:space="preserve">      INTERESES DEUDORES POR VENTA DE BIENES</t>
  </si>
  <si>
    <t xml:space="preserve">         DETERIORO INTERESES DEUDORES POR VENTA DE BIENES (CR)</t>
  </si>
  <si>
    <t xml:space="preserve">      DEUDORES POR PRESTACIàN DE SERVICIOS</t>
  </si>
  <si>
    <t xml:space="preserve">         DETERIORO DEUDORES POR PRESTACIàN DE SERVICIOS (CR)</t>
  </si>
  <si>
    <t xml:space="preserve">      INTERESES DEUDORES POR PRESTACIàN DE SERVICIOS</t>
  </si>
  <si>
    <t xml:space="preserve">         DETERIORO INTERESES DEUDORES POR PRESTACIàN DE SERVICIOS (CR)</t>
  </si>
  <si>
    <t xml:space="preserve">      DIVIDENDOS, PARTICIPACIONES Y RETORNOS</t>
  </si>
  <si>
    <t xml:space="preserve">         DE SOCIEDADES ANàNIMAS Y/O ASIMILADAS</t>
  </si>
  <si>
    <t xml:space="preserve">         DE SOCIEDADES LIMITADAS Y/O ASIMILADAS</t>
  </si>
  <si>
    <t xml:space="preserve">         DE ENTIDADES SOLIDARIAS</t>
  </si>
  <si>
    <t xml:space="preserve">         DETERIORO DIVIDENDOS, PARTICIPACIONES Y RETORNOS (CR)</t>
  </si>
  <si>
    <t xml:space="preserve">      AVANCES Y ANTICIPOS ENTREGADOS</t>
  </si>
  <si>
    <t xml:space="preserve">         LABORALES</t>
  </si>
  <si>
    <t xml:space="preserve">         GASTOS DE VIAJE</t>
  </si>
  <si>
    <t xml:space="preserve">         DETERIORO ANTICIPOS (CR)</t>
  </si>
  <si>
    <t xml:space="preserve">      ARRENDAMIENTOS</t>
  </si>
  <si>
    <t xml:space="preserve">         DE BIENES PROPIOS</t>
  </si>
  <si>
    <t xml:space="preserve">         DE BIENES ADJUDICADOS</t>
  </si>
  <si>
    <t xml:space="preserve">         DETERIORO ARRENDAMIENTOS (CR)</t>
  </si>
  <si>
    <t xml:space="preserve">      ACTIVOS POR IMPUESTOS CORRIENTES</t>
  </si>
  <si>
    <t xml:space="preserve">         RENTA Y COMPLEMENTARIOS</t>
  </si>
  <si>
    <t xml:space="preserve">         RETENCIàN EN LA FUENTE</t>
  </si>
  <si>
    <t xml:space="preserve">         IMPUESTO A LAS VENTAS RETENIDO</t>
  </si>
  <si>
    <t xml:space="preserve">         IMPUESTO DE INDUSTRIA Y COMERCIO RETENIDO</t>
  </si>
  <si>
    <t xml:space="preserve">         SOBRANTES EN LIQUIDACIàN PRIVADA DE IMPUESTOS</t>
  </si>
  <si>
    <t xml:space="preserve">         CONTRIBUCIONES</t>
  </si>
  <si>
    <t xml:space="preserve">         IMPUESTOS DESCONTABLES</t>
  </si>
  <si>
    <t xml:space="preserve">         IMPUESTOS A LAS VENTAS</t>
  </si>
  <si>
    <t xml:space="preserve">         OTROS IMPUESTOS</t>
  </si>
  <si>
    <t xml:space="preserve">         DETERIORO ANTICIPOS DE IMPUESTOS (CR)</t>
  </si>
  <si>
    <t xml:space="preserve">      DEUDORES PATRONALES Y EMPRESAS</t>
  </si>
  <si>
    <t xml:space="preserve">         DESCUENTO DE NOMINA</t>
  </si>
  <si>
    <t xml:space="preserve">         LIQUIDACIONES PRESTACIONALES</t>
  </si>
  <si>
    <t xml:space="preserve">         APORTES Y CONTRIBUCIàN EMPRESA</t>
  </si>
  <si>
    <t xml:space="preserve">         DETERIORO DEUDORES PATRONALES Y EMPRESAS (CR)</t>
  </si>
  <si>
    <t xml:space="preserve">      RESPONSABILIDADES PENDIENTES</t>
  </si>
  <si>
    <t xml:space="preserve">         DIRECTIVOS</t>
  </si>
  <si>
    <t xml:space="preserve">         EMPLEADOS</t>
  </si>
  <si>
    <t xml:space="preserve">         ASOCIADOS</t>
  </si>
  <si>
    <t xml:space="preserve">         DETERIORO RESPONSABILIDADES PENDIENTES (CR)</t>
  </si>
  <si>
    <t xml:space="preserve">      OTRAS CUENTAS POR COBRAR</t>
  </si>
  <si>
    <t xml:space="preserve">         HONORARIOS</t>
  </si>
  <si>
    <t xml:space="preserve">         COMISIONES</t>
  </si>
  <si>
    <t xml:space="preserve">         CUOTAS DE ADMISIàN</t>
  </si>
  <si>
    <t xml:space="preserve">         CUOTAS DE SOSTENIMIENTO</t>
  </si>
  <si>
    <t xml:space="preserve">         RODAMIENTO</t>
  </si>
  <si>
    <t xml:space="preserve">         RECLAMOS A COMPA¥ÖAS ASEGURADORAS</t>
  </si>
  <si>
    <t xml:space="preserve">         CUENTAS POR COBRAR DE TERCEROS</t>
  </si>
  <si>
    <t xml:space="preserve">         DERECHOS DE EXPLOTACIàN</t>
  </si>
  <si>
    <t xml:space="preserve">         SUBVENCIONES POR COBRAR</t>
  </si>
  <si>
    <t xml:space="preserve">         DETERIORO OTRAS CUENTAS POR COBRAR (CR)</t>
  </si>
  <si>
    <t xml:space="preserve">   ACTIVOS MATERIALES</t>
  </si>
  <si>
    <t xml:space="preserve">      PROPIEDADES, PLANTA Y EQUIPO</t>
  </si>
  <si>
    <t xml:space="preserve">         TERRENOS</t>
  </si>
  <si>
    <t xml:space="preserve">         CONSTRUCCIONES EN CURSO</t>
  </si>
  <si>
    <t xml:space="preserve">         EDIFICACIONES</t>
  </si>
  <si>
    <t xml:space="preserve">         MUEBLES Y EQUIPO DE OFICINA</t>
  </si>
  <si>
    <t xml:space="preserve">         ENSERES Y ACCESORIOS</t>
  </si>
  <si>
    <t xml:space="preserve">         ACTIVOS TANGIBLES PARA EXPLORACIàN Y EVALUACION</t>
  </si>
  <si>
    <t xml:space="preserve">         BIENES EN TRANSITO</t>
  </si>
  <si>
    <t xml:space="preserve">         EQUIPO MDICO Y CIENTÖFICO</t>
  </si>
  <si>
    <t xml:space="preserve">         EQUIPO DE COMPUTO Y COMUNICACION</t>
  </si>
  <si>
    <t xml:space="preserve">         EQUIPOS DE COMEDOR, COCINA, DESPENSA Y HOTELERÖA</t>
  </si>
  <si>
    <t xml:space="preserve">         REDES, LÖNEAS Y CABLES</t>
  </si>
  <si>
    <t xml:space="preserve">         PLANTAS PRODUCTORAS</t>
  </si>
  <si>
    <t xml:space="preserve">         PLANTAS, DUCTOS Y TéNELES</t>
  </si>
  <si>
    <t xml:space="preserve">         EQUIPO DE TRANSPORTE, TRACCIàN Y ELEVACIàN</t>
  </si>
  <si>
    <t xml:space="preserve">         ARMAMENTO DE VIGILANCIA</t>
  </si>
  <si>
    <t xml:space="preserve">         MAQUINARIA Y EQUIPO</t>
  </si>
  <si>
    <t xml:space="preserve">         MAQUINARIA EN MONTAJE</t>
  </si>
  <si>
    <t xml:space="preserve">         BIENES DE FONDOS SOCIALES</t>
  </si>
  <si>
    <t xml:space="preserve">         REPUESTOS</t>
  </si>
  <si>
    <t xml:space="preserve">         MINAS Y CANTERAS</t>
  </si>
  <si>
    <t xml:space="preserve">         POZOS ARTESIANOS</t>
  </si>
  <si>
    <t xml:space="preserve">         YACIMIENTOS</t>
  </si>
  <si>
    <t xml:space="preserve">         GASODUCTOS</t>
  </si>
  <si>
    <t xml:space="preserve">         BIENES EN COMODATO DE LARGO PLAZO</t>
  </si>
  <si>
    <t xml:space="preserve">         BIENES RECIBIDOS EN PAGO</t>
  </si>
  <si>
    <t xml:space="preserve">         MEJORAS A BIENES AJENOS</t>
  </si>
  <si>
    <t xml:space="preserve">         DEPRECIACIàN, AGOTAMIENTO PROPIEDAD, PLANTA Y EQUIPO (CR)</t>
  </si>
  <si>
    <t xml:space="preserve">         DETERIORO PROPIEDAD, PLANTA Y EQUIPO (CR)</t>
  </si>
  <si>
    <t xml:space="preserve">      PROPIEDADES DE INVERSIàN MEDIDAS AL COSTO</t>
  </si>
  <si>
    <t xml:space="preserve">         PROPIEDADES DE INVERSIàN EN CONSTRUCCIàN O DESARROLLO</t>
  </si>
  <si>
    <t xml:space="preserve">         DEPRECIACION PROPIEDADES DE INVERSION AL COSTO (CR)</t>
  </si>
  <si>
    <t xml:space="preserve">         DETERIORO PROPIEDADES DE INVERSION AL COSTO (CR)</t>
  </si>
  <si>
    <t xml:space="preserve">      PROPIEDADES DE INVERSION MEDIDAS A VALOR RAZONABLE</t>
  </si>
  <si>
    <t xml:space="preserve">         DETERIORO PROPIEDADES DE INVERSION MEDIDAS A VALOR RAZONABLE (CR)</t>
  </si>
  <si>
    <t xml:space="preserve">   ACTIVOS NO CORRIENTES MANTENIDOS PARA LA VENTA</t>
  </si>
  <si>
    <t xml:space="preserve">      INVERSIONES FINANCIERAS</t>
  </si>
  <si>
    <t xml:space="preserve">      DEUDORES COMERCIALES Y OTRAS CUENTAS POR COBRAR</t>
  </si>
  <si>
    <t xml:space="preserve">      ACTIVOS INTANGIBLES</t>
  </si>
  <si>
    <t xml:space="preserve">      BIENES RECIBIDOS EN PAGO</t>
  </si>
  <si>
    <t xml:space="preserve">      OTROS ACTIVOS NO CORRIENTES MANTENIDOS PARA LA VENTA</t>
  </si>
  <si>
    <t xml:space="preserve">      DETERIORO ACTIVOS NO CORRIENTES MANTENIDOS PARA LA VENTA  (CR)</t>
  </si>
  <si>
    <t xml:space="preserve">   OTROS ACTIVOS</t>
  </si>
  <si>
    <t xml:space="preserve">      SUCURSALES Y AGENCIAS</t>
  </si>
  <si>
    <t xml:space="preserve">         TRASLADO DE FONDOS</t>
  </si>
  <si>
    <t xml:space="preserve">         TRASLADO DE INVENTARIOS</t>
  </si>
  <si>
    <t xml:space="preserve">         TRASLADO DE CARTERA DE CRDITOS</t>
  </si>
  <si>
    <t xml:space="preserve">         TRASLADO DE CRTERA POR VENTA DE BIENES Y SERVICIOS</t>
  </si>
  <si>
    <t xml:space="preserve">         TRASLADO DE PROPIEDADES, PLANTA Y EQUIPO</t>
  </si>
  <si>
    <t xml:space="preserve">         TRASLADO DE GASTOS</t>
  </si>
  <si>
    <t xml:space="preserve">         TRASLADO OTRAS CUENTAS POR COBRAR</t>
  </si>
  <si>
    <t xml:space="preserve">         TRASLADO DE OTROS ACTIVOS</t>
  </si>
  <si>
    <t xml:space="preserve">         OTROS TRASLADOS</t>
  </si>
  <si>
    <t xml:space="preserve">      BIENES Y SERVICIOS PAGADOS POR ANTICIPADO</t>
  </si>
  <si>
    <t xml:space="preserve">         INTERESES</t>
  </si>
  <si>
    <t xml:space="preserve">         SEGUROS</t>
  </si>
  <si>
    <t xml:space="preserve">         ARRENDAMIENTOS</t>
  </si>
  <si>
    <t xml:space="preserve">         AMORTIZACION ACUMULADA (CR)</t>
  </si>
  <si>
    <t xml:space="preserve">      ACTIVOS INTANGIBLES ADQUIRIDOS</t>
  </si>
  <si>
    <t xml:space="preserve">         MARCAS Y PATENTES</t>
  </si>
  <si>
    <t xml:space="preserve">         CONCESIONES Y FRANQUICIAS</t>
  </si>
  <si>
    <t xml:space="preserve">         DERECHOS</t>
  </si>
  <si>
    <t xml:space="preserve">         LICENCIAS</t>
  </si>
  <si>
    <t xml:space="preserve">         CONTRATOS DE CONCESIàN</t>
  </si>
  <si>
    <t xml:space="preserve">         PROGRAMAS Y APLICACIONES INFORMATICAS</t>
  </si>
  <si>
    <t xml:space="preserve">         ACTIVOS INTANGIBLES PARA EXPLORACION Y EVALUACION</t>
  </si>
  <si>
    <t xml:space="preserve">         OTROS ACTIVOS INTANGIBLES</t>
  </si>
  <si>
    <t xml:space="preserve">         DETERIORO ACTIVOS INTANGIBLES ADQUIRIDOS (CR)</t>
  </si>
  <si>
    <t xml:space="preserve">      PLUSVALIA</t>
  </si>
  <si>
    <t xml:space="preserve">      ACTIVOS POR IMPUESTOS DIFERIDOS</t>
  </si>
  <si>
    <t xml:space="preserve">      PLAN DE ACTIVOS PARA BENEFICIOS A EMPLEADOS A LARGO PLAZO</t>
  </si>
  <si>
    <t xml:space="preserve">         EFECTIVO Y EQUIVALENTES AL EFECTIVO</t>
  </si>
  <si>
    <t xml:space="preserve">         RECURSOS ENTREGADOS EN ADMINISTRACION</t>
  </si>
  <si>
    <t xml:space="preserve">         INVERSIONES</t>
  </si>
  <si>
    <t xml:space="preserve">         ENCARGOS FIDUCIARIOS</t>
  </si>
  <si>
    <t xml:space="preserve">         PROPIEDADES, PLANTA Y EQUIPO</t>
  </si>
  <si>
    <t xml:space="preserve">         PROPIEDADES DE INVERSION</t>
  </si>
  <si>
    <t xml:space="preserve">         OTROS ACTIVOS</t>
  </si>
  <si>
    <t xml:space="preserve">      PLAN DE ACTIVOS PARA BENEFICIOS A EMPLEADOS POR TERMINACION DEL VINCULO LABORAL CONTRACTUAL</t>
  </si>
  <si>
    <t xml:space="preserve">      PLAN DE ACTIVOS PARA BENEFICIOS A EMPLEADOS POST-EMPLEO</t>
  </si>
  <si>
    <t>PASIVOS</t>
  </si>
  <si>
    <t xml:space="preserve">   DEPOSITOS</t>
  </si>
  <si>
    <t xml:space="preserve">         ORDINARIOS ACTIVAS</t>
  </si>
  <si>
    <t xml:space="preserve">         ORDINARIOS INACTIVAS</t>
  </si>
  <si>
    <t xml:space="preserve">         INTERESES POR PAGAR DEPàSITOS DE AHORRO</t>
  </si>
  <si>
    <t xml:space="preserve">      CERTIFICADOS DEPOSITOS DE AHORRO A TRMINO</t>
  </si>
  <si>
    <t xml:space="preserve">         EMITIDOS MENOS DE 6 MESES</t>
  </si>
  <si>
    <t xml:space="preserve">         EMITIDOS IGUAL A 6 MESES Y MENOR E IGUAL DE 12 MESES</t>
  </si>
  <si>
    <t xml:space="preserve">         EMITIDOS MAYOR A 12 MESES Y MENOR DE 18 MESES</t>
  </si>
  <si>
    <t xml:space="preserve">         EMITIDOS IGUAL O SUPERIOR DE 18 MESES</t>
  </si>
  <si>
    <t xml:space="preserve">         INTERESES CERTIFICADOS DEPOSITOS DE AHORRO A TRMINO</t>
  </si>
  <si>
    <t xml:space="preserve">      DEPOSITOS DE AHORRO CONTRACTUAL</t>
  </si>
  <si>
    <t xml:space="preserve">         DEPOSITOS A CORTO PLAZO - ACTIVAS</t>
  </si>
  <si>
    <t xml:space="preserve">         DEPOSITOS A CORTO PLAZO - INACTIVAS</t>
  </si>
  <si>
    <t xml:space="preserve">         DEPOSITOS A LARGO PLAZO - ACTIVAS</t>
  </si>
  <si>
    <t xml:space="preserve">         DEPOSITOS A LARGO PLAZO - INACTIVAS</t>
  </si>
  <si>
    <t xml:space="preserve">         INTERESES DEPOSITOS DE AHORRO CONTRACTUAL</t>
  </si>
  <si>
    <t xml:space="preserve">      DEPOSITOS DE AHORRO PERMANENTE</t>
  </si>
  <si>
    <t xml:space="preserve">         DEPOSITOS A CORTO PLAZO</t>
  </si>
  <si>
    <t xml:space="preserve">         DEPOSITOS A LARGO PLAZO</t>
  </si>
  <si>
    <t xml:space="preserve">         INTERESES DEPOSITOS DE AHORRO PERMANENTE</t>
  </si>
  <si>
    <t xml:space="preserve">   TITULOS DE INVERSION EN CIRCULACION</t>
  </si>
  <si>
    <t xml:space="preserve">      BONOS DE GARANTIA GENERAL MENOR DE 18 MESES</t>
  </si>
  <si>
    <t xml:space="preserve">      BONOS DE GARANTIA GENERAL IGUAL O SUPERIOR A 18 MESES</t>
  </si>
  <si>
    <t xml:space="preserve">      BONOS MENORES DE 18 MESES</t>
  </si>
  <si>
    <t xml:space="preserve">      BONOS MENORES IGUAL O SUPERIOR A 18 MESES</t>
  </si>
  <si>
    <t xml:space="preserve">      BONOS ORDINARIOS</t>
  </si>
  <si>
    <t xml:space="preserve">      INTERESES SOBRE TÖTULOS DE INVERSIàN EN CIRCULACIàN</t>
  </si>
  <si>
    <t xml:space="preserve">   OBLIGACIONES FINANCIERAS Y OTROS PASIVOS FINANCIEROS</t>
  </si>
  <si>
    <t xml:space="preserve">      CREDITOS ORDINARIOS CORTO PLAZO</t>
  </si>
  <si>
    <t xml:space="preserve">         ENTIDADES COOPERATIVAS</t>
  </si>
  <si>
    <t xml:space="preserve">         SOBREGIROS</t>
  </si>
  <si>
    <t xml:space="preserve">         CONTRATO APERTURA DE CRDITO</t>
  </si>
  <si>
    <t xml:space="preserve">         INTERESES CREDITOS ORDINARIOS CORTO PLAZO</t>
  </si>
  <si>
    <t xml:space="preserve">      CREDITOS ORDINARIOS  LARGO PLAZO</t>
  </si>
  <si>
    <t xml:space="preserve">         ENTIDADES DEL SECTOR SOLIDARIO</t>
  </si>
  <si>
    <t xml:space="preserve">         INTERESES CREDITOS ORDINARIOS  LARGO PLAZO</t>
  </si>
  <si>
    <t xml:space="preserve">      FONDO DE GARANTÖAS DE ENTIDADES COOPERATIVAS</t>
  </si>
  <si>
    <t xml:space="preserve">         RECAUDO CARTERA DE FOGACOOP</t>
  </si>
  <si>
    <t xml:space="preserve">         CREDITOS FOGACOOP</t>
  </si>
  <si>
    <t xml:space="preserve">         INTERESES FONDO DE GARANTÖAS DE ENTIDADES COOPERATIVAS</t>
  </si>
  <si>
    <t xml:space="preserve">      FINAGRO</t>
  </si>
  <si>
    <t xml:space="preserve">         CRDITOS A CORTO PLAZO</t>
  </si>
  <si>
    <t xml:space="preserve">         CRDITOS A LARGO PLAZO</t>
  </si>
  <si>
    <t xml:space="preserve">         INTERESES FINAGRO</t>
  </si>
  <si>
    <t xml:space="preserve">      FINDETER</t>
  </si>
  <si>
    <t xml:space="preserve">         INTERESES FINDETER</t>
  </si>
  <si>
    <t xml:space="preserve">      BANCOLDEX</t>
  </si>
  <si>
    <t xml:space="preserve">         INTERESES BANCOLDEX</t>
  </si>
  <si>
    <t xml:space="preserve">      ORGANISMOS INTERNACIONALES</t>
  </si>
  <si>
    <t xml:space="preserve">         INTERESES ORGANISMOS INTERNACIONALES</t>
  </si>
  <si>
    <t xml:space="preserve">      OTROS ORGANISMOS</t>
  </si>
  <si>
    <t xml:space="preserve">         INTERESES OTROS ORGANISMOS</t>
  </si>
  <si>
    <t xml:space="preserve">      ARRENDAMIENTOS FINANCIEROS</t>
  </si>
  <si>
    <t xml:space="preserve">         VEHÖCULOS</t>
  </si>
  <si>
    <t xml:space="preserve">         MAQUINARIA</t>
  </si>
  <si>
    <t xml:space="preserve">   CUENTAS POR PAGAR Y OTRAS</t>
  </si>
  <si>
    <t xml:space="preserve">      COMISIONES Y HONORARIOS</t>
  </si>
  <si>
    <t xml:space="preserve">         OTRAS</t>
  </si>
  <si>
    <t xml:space="preserve">      COSTOS Y GASTOS POR PAGAR</t>
  </si>
  <si>
    <t xml:space="preserve">         SERVICIOS PéBLICOS</t>
  </si>
  <si>
    <t xml:space="preserve">         GASTOS LEGALES</t>
  </si>
  <si>
    <t xml:space="preserve">         GASTOS DE REPRESENTACIàN Y RELACIONES PéBLICAS</t>
  </si>
  <si>
    <t xml:space="preserve">         MANTENIMIENTO Y REPARACIONES</t>
  </si>
  <si>
    <t xml:space="preserve">      PROMETIENTES COMPRADORES</t>
  </si>
  <si>
    <t xml:space="preserve">         BIENES INMUEBLES</t>
  </si>
  <si>
    <t xml:space="preserve">         BIENES MUEBLES</t>
  </si>
  <si>
    <t xml:space="preserve">      PROVEEDORES</t>
  </si>
  <si>
    <t xml:space="preserve">         NACIONALES</t>
  </si>
  <si>
    <t xml:space="preserve">         EXTRANJEROS</t>
  </si>
  <si>
    <t xml:space="preserve">      CONTRIBUCIONES Y AFILIACIONES</t>
  </si>
  <si>
    <t xml:space="preserve">         SUPERINTENDENCIA DE LA ECONOMÖA SOLIDARIA</t>
  </si>
  <si>
    <t xml:space="preserve">         FONDO DE GARANTIAS DE ENTIDADES COOPERATIVAS</t>
  </si>
  <si>
    <t xml:space="preserve">         CONFEDERACIONES</t>
  </si>
  <si>
    <t xml:space="preserve">         FEDERACIONES</t>
  </si>
  <si>
    <t xml:space="preserve">         ASOCIACIONES</t>
  </si>
  <si>
    <t xml:space="preserve">         OTRAS AGREMIACIONES</t>
  </si>
  <si>
    <t xml:space="preserve">      GRAVAMEN DE LOS MOVIMIENTOS FINANCIEROS</t>
  </si>
  <si>
    <t xml:space="preserve">         SOBRE DEPàSITOS DE AHORRO</t>
  </si>
  <si>
    <t xml:space="preserve">         SOBRE CERTIFICADOS DE DEPàSITOS DE AHORRO A TRMINO</t>
  </si>
  <si>
    <t xml:space="preserve">         SOBRE DEPàSITOS DE AHORRO CONTRACTUAL</t>
  </si>
  <si>
    <t xml:space="preserve">         SOBRE DEPàSITOS DE AHORRO PERMANENTE</t>
  </si>
  <si>
    <t xml:space="preserve">         SOBRE OTRAS TRANSACCIONES</t>
  </si>
  <si>
    <t xml:space="preserve">      RETENCION EN LA FUENTE</t>
  </si>
  <si>
    <t xml:space="preserve">         SALARIOS Y PAGOS LABORALES</t>
  </si>
  <si>
    <t xml:space="preserve">         DIVIDENDOS Y/O PARTICIPACIONES</t>
  </si>
  <si>
    <t xml:space="preserve">         SERVICIOS</t>
  </si>
  <si>
    <t xml:space="preserve">         RENDIMIENTOS FINANCIEROS</t>
  </si>
  <si>
    <t xml:space="preserve">         COMPRAS</t>
  </si>
  <si>
    <t xml:space="preserve">         LOTERIAS, RIFAS, APUESTAS Y SIMILARES</t>
  </si>
  <si>
    <t xml:space="preserve">         POR PAGOS AL EXTERIOR</t>
  </si>
  <si>
    <t xml:space="preserve">         ENAJENACION PROPIEDADES PLANTA Y EQUIPO PERSONAS NATURALES</t>
  </si>
  <si>
    <t xml:space="preserve">         IMPUESTO A LAS VENTAS RETENIDO POR CONSIGNAR</t>
  </si>
  <si>
    <t xml:space="preserve">         AUTORRETENCIONES</t>
  </si>
  <si>
    <t xml:space="preserve">         CONTRATOS DE OBRA</t>
  </si>
  <si>
    <t xml:space="preserve">         RETENCION DE IMPUESTO DE INDUSTRIA Y COMERCIO POR COMPRAS</t>
  </si>
  <si>
    <t xml:space="preserve">         RETENCION DE IMPUESTO DE INDUSTRIA Y COMERCIO POR VENTAS</t>
  </si>
  <si>
    <t xml:space="preserve">         OTRAS RETENCIONES</t>
  </si>
  <si>
    <t xml:space="preserve">      PASIVO POR IMPUESTOS CORRIENTES</t>
  </si>
  <si>
    <t xml:space="preserve">         IMPUESTO A LAS VENTAS POR PAGAR</t>
  </si>
  <si>
    <t xml:space="preserve">         INDUSTRIA Y COMERCIO</t>
  </si>
  <si>
    <t xml:space="preserve">         PREDIAL</t>
  </si>
  <si>
    <t xml:space="preserve">         VALORIZACIàN</t>
  </si>
  <si>
    <t xml:space="preserve">         ADUANA Y RECARGOS</t>
  </si>
  <si>
    <t xml:space="preserve">         IMPUESTO DE TIMBRE</t>
  </si>
  <si>
    <t xml:space="preserve">         IMPUESTO A LA RIQUEZA</t>
  </si>
  <si>
    <t xml:space="preserve">         REGISTRO</t>
  </si>
  <si>
    <t xml:space="preserve">         SOBRETASA</t>
  </si>
  <si>
    <t xml:space="preserve">      VALORES POR REINTEGRAR</t>
  </si>
  <si>
    <t xml:space="preserve">         DACIàN EN PAGO</t>
  </si>
  <si>
    <t xml:space="preserve">         MAYOR DESCUENTO</t>
  </si>
  <si>
    <t xml:space="preserve">      RETENCIONES Y APORTES LABORALES</t>
  </si>
  <si>
    <t xml:space="preserve">         APORTES A BIENESTAR PROMOTORAS DE SALUD EPS</t>
  </si>
  <si>
    <t xml:space="preserve">         APORTES A BIENESTAR PROMOTORAS DE PENSION</t>
  </si>
  <si>
    <t xml:space="preserve">         APORTES A ADMINISTRADORAS DE RIESGOS LABORALES ARL</t>
  </si>
  <si>
    <t xml:space="preserve">         APORTES AL ICBF, SENA Y CAJAS DE COMPENSACIàN FAMILIAR</t>
  </si>
  <si>
    <t xml:space="preserve">         EMBARGOS JUDICIALES</t>
  </si>
  <si>
    <t xml:space="preserve">         LIBRANZAS</t>
  </si>
  <si>
    <t xml:space="preserve">         SINDICATOS O AGREMIACIONES</t>
  </si>
  <si>
    <t xml:space="preserve">         COOPERATIVAS</t>
  </si>
  <si>
    <t xml:space="preserve">         FONDO DE EMPLEADOS</t>
  </si>
  <si>
    <t xml:space="preserve">         ASOCIACIONES MUTUALES</t>
  </si>
  <si>
    <t xml:space="preserve">      MULTAS Y SANCIONES, LITIGIOS, INDEMNIZACIONES Y DEMANDAS</t>
  </si>
  <si>
    <t xml:space="preserve">         MULTAS Y SANCIONES - SUPERINTENDENCIA DE LA ECONOMÖA SOLIDARIA</t>
  </si>
  <si>
    <t xml:space="preserve">         MULTAS Y SANCIONES OTRAS AUTORIDADES ADMINISTRATIVAS</t>
  </si>
  <si>
    <t xml:space="preserve">         INDEMNIZACIONES A CLIENTES Y ASOCIADOS</t>
  </si>
  <si>
    <t xml:space="preserve">         OTRAS INDEMNIZACIONES</t>
  </si>
  <si>
    <t xml:space="preserve">         DEMANDAS LABORALES</t>
  </si>
  <si>
    <t xml:space="preserve">         DEMANDAS POR INCUMPLIMIENTO DE CONTRATOS</t>
  </si>
  <si>
    <t xml:space="preserve">         OTROS LITIGIOS FALLADOS CON OBLIGACIàN DE PAGO</t>
  </si>
  <si>
    <t xml:space="preserve">      EXIGIBILIDADES POR SERVICIOS DE RECAUDO</t>
  </si>
  <si>
    <t xml:space="preserve">         SERVICIOS PéBLICOS MUNICIPALES</t>
  </si>
  <si>
    <t xml:space="preserve">         SERVICIOS DE GAS</t>
  </si>
  <si>
    <t xml:space="preserve">         PENSIONES Y MATRICULAS</t>
  </si>
  <si>
    <t xml:space="preserve">         NOMINAS DE BIENESTAR</t>
  </si>
  <si>
    <t xml:space="preserve">         IMPUESTOS</t>
  </si>
  <si>
    <t xml:space="preserve">         CONVENIOS PROGRAMADOS</t>
  </si>
  <si>
    <t xml:space="preserve">         GIROS POR PAGAR</t>
  </si>
  <si>
    <t xml:space="preserve">      REMANENTES POR PAGAR</t>
  </si>
  <si>
    <t xml:space="preserve">         DE APORTES EXASOCIADOS</t>
  </si>
  <si>
    <t xml:space="preserve">         DEPOSITOS EXASOCIADOS</t>
  </si>
  <si>
    <t xml:space="preserve">         RETORNOS DECRETADOS</t>
  </si>
  <si>
    <t xml:space="preserve">      ESTABLECIMIENTOS AFILIADOS</t>
  </si>
  <si>
    <t xml:space="preserve">      ADQUISICION DE BIENES Y SERVICIOS NACIONALES</t>
  </si>
  <si>
    <t xml:space="preserve">      ADQUISICION DE BIENES Y SERVICIOS DEL EXTERIOR</t>
  </si>
  <si>
    <t xml:space="preserve">      SEGURO DE DEPOSITO LIQUIDADO POR PAGAR</t>
  </si>
  <si>
    <t xml:space="preserve">      SUBVENCIONES DEL GOBIERNO</t>
  </si>
  <si>
    <t xml:space="preserve">   IMPUESTO DIFERIDO PASIVO</t>
  </si>
  <si>
    <t xml:space="preserve">   FONDOS SOCIALES Y MUTUALES</t>
  </si>
  <si>
    <t xml:space="preserve">      FONDO SOCIAL DE EDUCACIàN</t>
  </si>
  <si>
    <t xml:space="preserve">      FONDO SOCIAL DE SOLIDARIDAD</t>
  </si>
  <si>
    <t xml:space="preserve">      FONDO RESERVA TCNICA</t>
  </si>
  <si>
    <t xml:space="preserve">      FONDO SOCIAL DE RECREACIàN</t>
  </si>
  <si>
    <t xml:space="preserve">      FONDOS PARA IMPREVISTOS</t>
  </si>
  <si>
    <t xml:space="preserve">      FONDO DE BIENESTAR SOCIAL</t>
  </si>
  <si>
    <t xml:space="preserve">      FONDO SOCIAL PARA OTROS FINES</t>
  </si>
  <si>
    <t xml:space="preserve">      FONDO DE ESTABILIZACION DE PRECIOS</t>
  </si>
  <si>
    <t xml:space="preserve">      FONDO DESARROLLO EMPRESARIAL SOLIDARIO</t>
  </si>
  <si>
    <t xml:space="preserve">      FONDO MUTUAL DE PREVISIàN ASISTENCIA Y SOLIDARIDAD</t>
  </si>
  <si>
    <t xml:space="preserve">      FONDO MANTENIMIENTO CONJUNTO HABITACIONAL</t>
  </si>
  <si>
    <t xml:space="preserve">      FONDO REPOSICIàN AUTOMOTOR</t>
  </si>
  <si>
    <t xml:space="preserve">      FONDO MUTUAL PARA OTROS FINES</t>
  </si>
  <si>
    <t xml:space="preserve">   OTROS PASIVOS</t>
  </si>
  <si>
    <t xml:space="preserve">         DEPOSITOS DE AHORRO</t>
  </si>
  <si>
    <t xml:space="preserve">         CERTIFICADOS DEPOSITOS DE AHORRO A TRMINO</t>
  </si>
  <si>
    <t xml:space="preserve">         DEPOSITOS DE AHORRO CONTRACTUAL</t>
  </si>
  <si>
    <t xml:space="preserve">         DEPOSITOS DE AHORRO PERMANENTE</t>
  </si>
  <si>
    <t xml:space="preserve">         TRASLADO DE APORTES</t>
  </si>
  <si>
    <t xml:space="preserve">         TRASLADO DE INGRESOS</t>
  </si>
  <si>
    <t xml:space="preserve">         TRASLADO DE RETENCION EN LA FUENTE</t>
  </si>
  <si>
    <t xml:space="preserve">         TRASLADO CUENTAS POR PAGAR</t>
  </si>
  <si>
    <t xml:space="preserve">      OBLIGACIONES LABORALES POR BENEFICIOS A EMPLEADOS</t>
  </si>
  <si>
    <t xml:space="preserve">         BENEFICIOS A EMPLEADOS A CORTO PLAZO</t>
  </si>
  <si>
    <t xml:space="preserve">         BENEFICIOS POR TERMINACIàN</t>
  </si>
  <si>
    <t xml:space="preserve">      OBLIGACIONES ORGANIZACIONES SOLIDARIAS DE TRABAJO ASOCIADO</t>
  </si>
  <si>
    <t xml:space="preserve">         COMPENSACIàN ORDINARIA</t>
  </si>
  <si>
    <t xml:space="preserve">         TIEMPO SUPLEMENTARIO</t>
  </si>
  <si>
    <t xml:space="preserve">         COMPENSACIàN VARIABLE</t>
  </si>
  <si>
    <t xml:space="preserve">         AYUDA PARA EL TRANSPORTE</t>
  </si>
  <si>
    <t xml:space="preserve">         COMPENSACIàN ANUAL DIFERIDA</t>
  </si>
  <si>
    <t xml:space="preserve">         COMPENSACIàN SEMESTRAL</t>
  </si>
  <si>
    <t xml:space="preserve">         DESCANSO ANUAL COMPENSADO</t>
  </si>
  <si>
    <t xml:space="preserve">         COMPENSACIàN EXTRAORDINARIA</t>
  </si>
  <si>
    <t xml:space="preserve">      INGRESOS ANTICIPADOS - DIFERIDOS</t>
  </si>
  <si>
    <t xml:space="preserve">         ANTICIPOS PARA IMPORTACIONES</t>
  </si>
  <si>
    <t xml:space="preserve">         PARA SERVICIOS</t>
  </si>
  <si>
    <t xml:space="preserve">         APORTES SOCIALES PENDIENTES DE APLICAR</t>
  </si>
  <si>
    <t xml:space="preserve">      INGRESOS RECIBIDOS PARA TERCEROS</t>
  </si>
  <si>
    <t xml:space="preserve">         VALORES RECIBIDOS PARA TERCEROS</t>
  </si>
  <si>
    <t xml:space="preserve">         VENTA POR CUENTA DE TERCEROS</t>
  </si>
  <si>
    <t xml:space="preserve">      PASIVOS EN NEGOCIOS CONJUNTOS</t>
  </si>
  <si>
    <t xml:space="preserve">      PASIVOS POR ACTIVIDADES DE OPERACIONES CONJUNTAS</t>
  </si>
  <si>
    <t xml:space="preserve">      APORTES SOCIALES</t>
  </si>
  <si>
    <t xml:space="preserve">      INSTRUMENTOS FINANCIEROS DERIVADOS CON FINES DE ESPECULACION</t>
  </si>
  <si>
    <t xml:space="preserve">         DERECHOS EN CONTRATOS FORWARD (DB)</t>
  </si>
  <si>
    <t xml:space="preserve">         OBLIGACIONES EN CONTRATOS FORWARD</t>
  </si>
  <si>
    <t xml:space="preserve">         DERECHOS EN CONTRATOS FUTUROS (DB)</t>
  </si>
  <si>
    <t xml:space="preserve">         OBLIGACIONES EN CONTRATOS FUTUROS</t>
  </si>
  <si>
    <t xml:space="preserve">         DERECHOS EN CONTRATOS SWAPS (DB)</t>
  </si>
  <si>
    <t xml:space="preserve">         OBLIGACIONES EN CONTRATOS SWAPS (DB)</t>
  </si>
  <si>
    <t xml:space="preserve">         DERECHOS EN OTROS DERIVADOS (DB)</t>
  </si>
  <si>
    <t xml:space="preserve">         OBLIGACIONES EN OTROS DERIVADOS</t>
  </si>
  <si>
    <t xml:space="preserve">         PRIMA RECIBIDA EN OPCIONES</t>
  </si>
  <si>
    <t xml:space="preserve">         PERDIDA EN LA VALORACION DE OPCIONES VENDIDAS</t>
  </si>
  <si>
    <t xml:space="preserve">      INSTRUMENTOS FINANCIEROS DERIVADOS CON FINES DE COBERTURA DE VALOR DE MERCADO (VALOR RAZONABLE)</t>
  </si>
  <si>
    <t xml:space="preserve">      INSTRUMENTOS FINANCIEROS DERIVADOS CON FINES DE COBERTURA DE FLUJOS DE EFECTIVO</t>
  </si>
  <si>
    <t xml:space="preserve">      AVANCES Y ANTICIPOS RECIBIDOS</t>
  </si>
  <si>
    <t xml:space="preserve">         ANTICIPOS SOBRE VENTAS DE BIENES Y SERVICIOS</t>
  </si>
  <si>
    <t xml:space="preserve">         ANTICIPOS SOBRE COONVENIOS Y ACUERDOS</t>
  </si>
  <si>
    <t xml:space="preserve">         OTROS AVANCES Y ANTICIPOS</t>
  </si>
  <si>
    <t xml:space="preserve">      DEPOSITOS RECIBIDOS EN GARANTIA</t>
  </si>
  <si>
    <t xml:space="preserve">         PARA BIENES</t>
  </si>
  <si>
    <t xml:space="preserve">         DEPOSITOS JUDICIALES</t>
  </si>
  <si>
    <t xml:space="preserve">         SOBRE INVENTARIOS</t>
  </si>
  <si>
    <t xml:space="preserve">         OTROS DEPOSITOS</t>
  </si>
  <si>
    <t xml:space="preserve">   PROVISIONES</t>
  </si>
  <si>
    <t xml:space="preserve">      PROVISIONES POR COSTOS DE REESTRUCTURACION</t>
  </si>
  <si>
    <t xml:space="preserve">      PROVISIONES POR OBLIGACIONES LEGALES</t>
  </si>
  <si>
    <t xml:space="preserve">      PROVISIONES POR CONTRATOS ONEROSOS</t>
  </si>
  <si>
    <t xml:space="preserve">      PROVISION MULTAS, SANCIONES, LITIGIOS, INDEMNIZACIONES Y DEMANDAS</t>
  </si>
  <si>
    <t xml:space="preserve">      PROVISION EN OPERACIONES CONJUNTAS</t>
  </si>
  <si>
    <t xml:space="preserve">      PROVISIàN POR COSTOS DE DESMANTELAMIENTO</t>
  </si>
  <si>
    <t xml:space="preserve">      PROVISIàN POR BENEFICIOS A EMPLEADOS POST-EMPLEO</t>
  </si>
  <si>
    <t xml:space="preserve">      PROVISIàN POR BENEFICIOS A EMPLEADOS LARGO PLAZO</t>
  </si>
  <si>
    <t xml:space="preserve">      PROVISIONES POR GARANTÖAS</t>
  </si>
  <si>
    <t xml:space="preserve">      OTRAS PROVISIONES</t>
  </si>
  <si>
    <t xml:space="preserve">   PASIVOS INCLUIDOS EN GRUPOS DE ACTIVOS PARA SU DISPOSICIàN CLASIFICADOS COMO MANTENIDOS PARA LA VENTA</t>
  </si>
  <si>
    <t>PATRIMONIO</t>
  </si>
  <si>
    <t xml:space="preserve">   CAPITAL SOCIAL</t>
  </si>
  <si>
    <t xml:space="preserve">      APORTES SOCIALES TEMPORALMENTE RESTRINGIDOS</t>
  </si>
  <si>
    <t xml:space="preserve">         APORTES ORDINARIOS</t>
  </si>
  <si>
    <t xml:space="preserve">         APORTES EXTRAORDINARIOS</t>
  </si>
  <si>
    <t xml:space="preserve">      APORTES SOCIALES MINIMOS  NO REDUCIBLES</t>
  </si>
  <si>
    <t xml:space="preserve">         APORTES AMORTIZADOS</t>
  </si>
  <si>
    <t xml:space="preserve">      FONDO SOCIAL MUTUAL</t>
  </si>
  <si>
    <t xml:space="preserve">         CUOTAS O CONTRIBUCIONES SOCIALES</t>
  </si>
  <si>
    <t xml:space="preserve">         RESULTADO SOCIAL POSITIVO</t>
  </si>
  <si>
    <t xml:space="preserve">   RESERVAS</t>
  </si>
  <si>
    <t xml:space="preserve">      RESERVA PROTECCIàN DE APORTES</t>
  </si>
  <si>
    <t xml:space="preserve">      RESERVA DE INVERSIàN SOCIAL</t>
  </si>
  <si>
    <t xml:space="preserve">      RESERVA DE ASAMBLEA</t>
  </si>
  <si>
    <t xml:space="preserve">      RESERVA PROTECCIàN CARTERA</t>
  </si>
  <si>
    <t xml:space="preserve">      RESERVAS ESTATUTARIAS</t>
  </si>
  <si>
    <t xml:space="preserve">      RESERVA PROTECCIàN FONDO MUTUAL</t>
  </si>
  <si>
    <t xml:space="preserve">      RESERVA POR DISPOSICIONES FISCALES</t>
  </si>
  <si>
    <t xml:space="preserve">      OTRAS RESERVAS</t>
  </si>
  <si>
    <t xml:space="preserve">   FONDOS  DE DESTINACIàN ESPECÖFICA</t>
  </si>
  <si>
    <t xml:space="preserve">      FONDO PARA AMORTIZACION DE APORTES</t>
  </si>
  <si>
    <t xml:space="preserve">      FONDO PARA REVALORIZACION DE APORTES</t>
  </si>
  <si>
    <t xml:space="preserve">      FONDO PARA INFRAESTRUCTURA FISICA</t>
  </si>
  <si>
    <t xml:space="preserve">      FONDO ESPECIAL</t>
  </si>
  <si>
    <t xml:space="preserve">      FONDO SOCIALES CAPITALIZADOS</t>
  </si>
  <si>
    <t xml:space="preserve">      FONDOS DE INVERSION</t>
  </si>
  <si>
    <t xml:space="preserve">      OTROS FONDOS</t>
  </si>
  <si>
    <t xml:space="preserve">   SUPERµVIT</t>
  </si>
  <si>
    <t xml:space="preserve">      DONACIONES Y AUXILIOS</t>
  </si>
  <si>
    <t xml:space="preserve">   EXCEDENTES Y/O PRDIDAS  DEL EJERCICIO</t>
  </si>
  <si>
    <t xml:space="preserve">      EXCEDENTES</t>
  </si>
  <si>
    <t xml:space="preserve">      PRDIDAS (DB)</t>
  </si>
  <si>
    <t xml:space="preserve">   RESULTADOS ACUMULADOS POR ADOPCIàN POR PRIMERA VEZ</t>
  </si>
  <si>
    <t xml:space="preserve">   OTRO RESULTADO INTEGRAL</t>
  </si>
  <si>
    <t xml:space="preserve">      POR REVALUACIàN DE PROPIEDAD, PLANTA Y EQUIPO Y ACTIVOS INTANGIBLES</t>
  </si>
  <si>
    <t xml:space="preserve">      POR NUEVAS MEDICIONES DE LOS PLANES DE BENEFICIOS DEFINIDOS</t>
  </si>
  <si>
    <t xml:space="preserve">      INVERSIONES MEDIDAS A VALOR RAZONABLE</t>
  </si>
  <si>
    <t xml:space="preserve">         INVERSIONES MEDIDAS A VALOR RAZONABLE - ALTA Y MEDIA BURSATILIDAD</t>
  </si>
  <si>
    <t xml:space="preserve">         INVERSIONES MEDIDAS A VALOR RAZONABLE - BAJA BURSATILIDAD</t>
  </si>
  <si>
    <t xml:space="preserve">      POR CAMBIOS EN EL VALOR RAZONABLE DE INSTRUMENTOS DE COBERTURA</t>
  </si>
  <si>
    <t xml:space="preserve">      POR CAMBIO EN EL VALOR RAZONABLE DE PASIVOS FINANCIEROS QUE SEA ATRIBUIBLE A CAMBIOS EN EL RIESGO CREDITICIO</t>
  </si>
  <si>
    <t xml:space="preserve">      POR MTODO DE PARTICIPACION PATRIMONIAL</t>
  </si>
  <si>
    <t xml:space="preserve">      POR INVERSIONES EN SUBSIDIARIAS, ASOCIADAS, OPERACIONES CONJUNTAS  Y NEGOCIOS CONJUNTOS</t>
  </si>
  <si>
    <t xml:space="preserve">      POR CONVERSIàN DE OPERACIONES O NEGOCIOS EN EL EXTRANJERO</t>
  </si>
  <si>
    <t xml:space="preserve">   EXCEDENTES O PRDIDAS PARTICIPACIONES NO CONTROLADORAS</t>
  </si>
  <si>
    <t xml:space="preserve">   RESULTADOS DE EJERCICIOS ANTERIORES</t>
  </si>
  <si>
    <t>INGRESOS</t>
  </si>
  <si>
    <t xml:space="preserve">   INGRESOS POR VENTA DE BIENES Y SERVICIOS</t>
  </si>
  <si>
    <t xml:space="preserve">      AGRICULTURA, GANADERIA, CAZA Y SILVICULTURA</t>
  </si>
  <si>
    <t xml:space="preserve">         CULTIVO DE CEREALES</t>
  </si>
  <si>
    <t xml:space="preserve">         CULTIVOS DE HORTALIZAS, LEGUMBRES Y PLANTAS ORNAMENTALES</t>
  </si>
  <si>
    <t xml:space="preserve">         CULTIVOS DE FRUTAS, NUECES Y PLANTAS AROMATICAS</t>
  </si>
  <si>
    <t xml:space="preserve">         CULTIVO DE CAFE</t>
  </si>
  <si>
    <t xml:space="preserve">         CULTIVO DE FLORES</t>
  </si>
  <si>
    <t xml:space="preserve">         CULTIVO DE CA¥A DE AZUCAR</t>
  </si>
  <si>
    <t xml:space="preserve">         CULTIVO DE ALGODON Y PLANTAS PARA MATERIAL TEXTIL</t>
  </si>
  <si>
    <t xml:space="preserve">         CULTIVO DE BANANO</t>
  </si>
  <si>
    <t xml:space="preserve">         OTROS CULTIVOS AGRICOLAS</t>
  </si>
  <si>
    <t xml:space="preserve">         CRIA DE OVEJAS, CABRAS, ASNOS, MULAS Y BURDEGANOS</t>
  </si>
  <si>
    <t xml:space="preserve">         CRIA DE GANADO CABALLAR Y VACUNO.</t>
  </si>
  <si>
    <t xml:space="preserve">         PRODUCCION AVICOLA</t>
  </si>
  <si>
    <t xml:space="preserve">         CRIA DE OTROS ANIMALES</t>
  </si>
  <si>
    <t xml:space="preserve">         SERVICIOS AGRICOLAS Y GANADEROS</t>
  </si>
  <si>
    <t xml:space="preserve">         ACTIVIDAD DE CAZA</t>
  </si>
  <si>
    <t xml:space="preserve">         ACTIVIDAD DE SILVICULTURA</t>
  </si>
  <si>
    <t xml:space="preserve">      PESCA</t>
  </si>
  <si>
    <t xml:space="preserve">         ACTIVIDAD DE PESCA</t>
  </si>
  <si>
    <t xml:space="preserve">         EXPLOTACION DE CRIADEROS DE PECES</t>
  </si>
  <si>
    <t xml:space="preserve">         ACTIVIDADES CONEXAS</t>
  </si>
  <si>
    <t xml:space="preserve">      EXPLOTACION DE MINAS Y CANTERAS</t>
  </si>
  <si>
    <t xml:space="preserve">         CARBON</t>
  </si>
  <si>
    <t xml:space="preserve">         PETROLEO CRUDO</t>
  </si>
  <si>
    <t xml:space="preserve">         GAS NATURAL</t>
  </si>
  <si>
    <t xml:space="preserve">         SERVICIOS RELACIONADOS CON EXTRACCION DE PETROLEO Y GAS</t>
  </si>
  <si>
    <t xml:space="preserve">         MINERALES DE HIERRO</t>
  </si>
  <si>
    <t xml:space="preserve">         MINERALES METALIFEROS NO FERROSOS</t>
  </si>
  <si>
    <t xml:space="preserve">         PIEDRA, ARENA Y ARCILLA</t>
  </si>
  <si>
    <t xml:space="preserve">         PIEDRAS PRECIOSAS</t>
  </si>
  <si>
    <t xml:space="preserve">         METALES PRECIOSOS</t>
  </si>
  <si>
    <t xml:space="preserve">         OTRAS MINAS Y CANTERAS</t>
  </si>
  <si>
    <t xml:space="preserve">         PRESTACION DE SERVICIOS SECTOR MINERO</t>
  </si>
  <si>
    <t xml:space="preserve">      INDUSTRIAS MANUFACTURERAS</t>
  </si>
  <si>
    <t xml:space="preserve">         PRODUCCION Y PROCESAMIENTO DE CARNES Y PRODUCTOS CARNICOS</t>
  </si>
  <si>
    <t xml:space="preserve">         PRODUCTOS DE PESCADO</t>
  </si>
  <si>
    <t xml:space="preserve">         PRODUCTOS DE FRUTAS, LEGUMBRES Y HORTALIZAS</t>
  </si>
  <si>
    <t xml:space="preserve">         ELABORACION DE ACEITES Y GRASAS</t>
  </si>
  <si>
    <t xml:space="preserve">         ELABORACION DE PRODUCTOS LACTEOS</t>
  </si>
  <si>
    <t xml:space="preserve">         ELABORACION DE PRODUCTOS DE MOLINERIA</t>
  </si>
  <si>
    <t xml:space="preserve">         ELABORACION DE ALMIDONES Y DERIVADOS</t>
  </si>
  <si>
    <t xml:space="preserve">         ELABORACION DE ALIMENTOS PARA ANIMALES</t>
  </si>
  <si>
    <t xml:space="preserve">         ELABORACION DE PRODUCTOS PARA PANADERIA</t>
  </si>
  <si>
    <t xml:space="preserve">         ELABORACION DE AZUCAR Y MELAZAS</t>
  </si>
  <si>
    <t xml:space="preserve">         ELABORACION DE CACAO, CHOCOLATE Y CONFITERIA</t>
  </si>
  <si>
    <t xml:space="preserve">         ELABORACION DE PASTAS Y PRODUCTOS FARINACEOS</t>
  </si>
  <si>
    <t xml:space="preserve">         ELABORACION DE PRODUCTOS DE CAFE</t>
  </si>
  <si>
    <t xml:space="preserve">         ELABORACION DE OTROS PRODUCTOS ALIMENTICIOS</t>
  </si>
  <si>
    <t xml:space="preserve">         ELABORACION DE BEBIDAS ALCOHOLICAS Y ALCOHOL ETILICO</t>
  </si>
  <si>
    <t xml:space="preserve">         ELABORACION DE VINOS</t>
  </si>
  <si>
    <t xml:space="preserve">         ELABORACION DE BEBIDAS MALTEADAS Y DE MALTA</t>
  </si>
  <si>
    <t xml:space="preserve">         ELABORACION DE BEBIDAS NO ALCOHOLICAS</t>
  </si>
  <si>
    <t xml:space="preserve">         ELABORACION DE PRODUCTOS DE TABACO</t>
  </si>
  <si>
    <t xml:space="preserve">         PREPARACION E HILATURA DE FIBRAS TEXTILES Y TEJEDURIA</t>
  </si>
  <si>
    <t xml:space="preserve">         ACABADO DE PRODUCTOS TEXTILES</t>
  </si>
  <si>
    <t xml:space="preserve">         ELABORACION DE ARTICULOS DE MATERIALES TEXTILES</t>
  </si>
  <si>
    <t xml:space="preserve">         ELABORACION DE TAPICES Y ALFOMBRAS</t>
  </si>
  <si>
    <t xml:space="preserve">         ELABORACION DE CUERDAS, CORDELES, BRAMANTES Y REDES</t>
  </si>
  <si>
    <t xml:space="preserve">         ELABORACION DE OTROS PRODUCTOS TEXTILES</t>
  </si>
  <si>
    <t xml:space="preserve">         ELABORACION DE TEJIDOS</t>
  </si>
  <si>
    <t xml:space="preserve">         ELABORACION DE PRENDAS DE VESTIR</t>
  </si>
  <si>
    <t xml:space="preserve">         PREPARACION, ADOBO Y TE¥IDO DE PIELES</t>
  </si>
  <si>
    <t xml:space="preserve">         CURTIDO, ADOBO O PREPARACION DE CUERO</t>
  </si>
  <si>
    <t xml:space="preserve">         ELABORACION DE MALETAS, BOLSOS Y SIMILARES</t>
  </si>
  <si>
    <t xml:space="preserve">         ELABORACION DE CALZADO</t>
  </si>
  <si>
    <t xml:space="preserve">         PRODUCCION DE MADERA, ARTICULOS DE MADERA Y CORCHO</t>
  </si>
  <si>
    <t xml:space="preserve">         ELABORACION DE PASTA Y PRODUCTOS DE MADERA, PAPEL Y CARTON</t>
  </si>
  <si>
    <t xml:space="preserve">         EDICIONES Y PUBLICACIONES</t>
  </si>
  <si>
    <t xml:space="preserve">         IMPRESION</t>
  </si>
  <si>
    <t xml:space="preserve">         SERVICIOS RELACIONADOS CON LA EDICION Y LA IMPRESION</t>
  </si>
  <si>
    <t xml:space="preserve">         REPRODUCCION DE GRABACIONES</t>
  </si>
  <si>
    <t xml:space="preserve">         ELABORACION DE PRODUCTOS DE HORNO DE COQUE</t>
  </si>
  <si>
    <t xml:space="preserve">         ELABORACION DE PRODUCTOS DE LA REFINACION DE PETROLEO</t>
  </si>
  <si>
    <t xml:space="preserve">         ELABORACION DE SUSTANCIAS QUIMICAS BASICAS</t>
  </si>
  <si>
    <t xml:space="preserve">         ELABORACION DE ABONOS Y COMPUESTOS DE NITROGENO</t>
  </si>
  <si>
    <t xml:space="preserve">         ELABORACION DE PLASTICO Y CAUCHO SINTETICO</t>
  </si>
  <si>
    <t xml:space="preserve">         ELABORACION DE PRODUCTOS QUIMICOS DE USO AGROPECUARIO</t>
  </si>
  <si>
    <t xml:space="preserve">         ELABORACION DE PINTURAS, TINTAS Y MASILLAS</t>
  </si>
  <si>
    <t xml:space="preserve">         ELABORACION DE PRODUCTOS FARMACEUTICOS Y BOTANICOS</t>
  </si>
  <si>
    <t xml:space="preserve">         ELABORACION DE JABONES, DETERGENTES Y PREPARADOS DE TOCADOR</t>
  </si>
  <si>
    <t xml:space="preserve">         ELABORACION DE OTROS PRODUCTOS QUIMICOS</t>
  </si>
  <si>
    <t xml:space="preserve">         ELABORACION DE FIBRAS</t>
  </si>
  <si>
    <t xml:space="preserve">         ELABORACION DE OTROS PRODUCTOS DE CAUCHO</t>
  </si>
  <si>
    <t xml:space="preserve">         ELABORACION DE PRODUCTOS DE PLASTICO</t>
  </si>
  <si>
    <t xml:space="preserve">         ELABORACION DE VIDRIO Y PRODUCTOS DE VIDRIO</t>
  </si>
  <si>
    <t xml:space="preserve">         ELABORACION DE PRODUCTOS DE CERAMICA, LOZA, PIEDRA, ARCILLA Y PORCELANA</t>
  </si>
  <si>
    <t xml:space="preserve">         ELABORACION DE CEMENTO, CAL Y YESO</t>
  </si>
  <si>
    <t xml:space="preserve">         ELABORACION DE ARTICULOS DE HORMIGON, CEMENTO Y YESO</t>
  </si>
  <si>
    <t xml:space="preserve">         CORTE, TALLADO Y ACABADO DE LA PIEDRA</t>
  </si>
  <si>
    <t xml:space="preserve">         ELABORACION DE OTROS PRODUCTOS MINERALES NO METALICOS</t>
  </si>
  <si>
    <t xml:space="preserve">         INDUSTRIAS BASICAS Y FUNDICION DE HIERRO Y ACERO</t>
  </si>
  <si>
    <t xml:space="preserve">         PRODUCTOS PRIMARIOS DE METALES PRECIOSOS Y DE METALES NO FERROSOS</t>
  </si>
  <si>
    <t xml:space="preserve">         FUNDICION DE METALES NO FERROSOS</t>
  </si>
  <si>
    <t xml:space="preserve">         FABRICACION DE PRODUCTOS METALICOS PARA USO ESTRUCTURAL</t>
  </si>
  <si>
    <t xml:space="preserve">         FORJA, PRENSADO, ESTAMPADO, LAMINADO DE METAL Y PULVIMETALURGIA</t>
  </si>
  <si>
    <t xml:space="preserve">         REVESTIMIENTO DE METALES Y OBRAS DE INGENIERIA MECANICA</t>
  </si>
  <si>
    <t xml:space="preserve">         FABRICACION DE ARTICULOS DE FERRETERIA</t>
  </si>
  <si>
    <t xml:space="preserve">         ELABORACION DE OTROS PRODUCTOS DE METAL</t>
  </si>
  <si>
    <t xml:space="preserve">         FABRICACION DE MAQUINARIA Y EQUIPO</t>
  </si>
  <si>
    <t xml:space="preserve">         FABRICACION DE EQUIPOS DE ELEVACION Y MANIPULACION</t>
  </si>
  <si>
    <t xml:space="preserve">         ELABORACION DE APARATOS DE USO DOMESTICO</t>
  </si>
  <si>
    <t xml:space="preserve">         ELABORACION DE EQUIPO DE OFICINA</t>
  </si>
  <si>
    <t xml:space="preserve">         ELABORACION DE PILAS Y BATERIAS PRIMARIAS</t>
  </si>
  <si>
    <t xml:space="preserve">         ELABORACION DE EQUIPO DE ILUMINACION</t>
  </si>
  <si>
    <t xml:space="preserve">         ELABORACION DE OTROS TIPOS DE EQUIPO ELECTRICO</t>
  </si>
  <si>
    <t xml:space="preserve">         FABRICACION DE EQUIPOS DE RADIO, TELEVISION Y COMUNICACIONES</t>
  </si>
  <si>
    <t xml:space="preserve">         FABRICACION DE APARATOS E INSTRUMENTOS MEDICOS</t>
  </si>
  <si>
    <t xml:space="preserve">         FABRICACION DE INSTRUMENTOS DE MEDICION Y CONTROL</t>
  </si>
  <si>
    <t xml:space="preserve">         FABRICACION DE INSTRUMENTOS DE OPTICA Y EQUIPO FOTOGRAFICO</t>
  </si>
  <si>
    <t xml:space="preserve">         FABRICACION DE RELOJES</t>
  </si>
  <si>
    <t xml:space="preserve">         FABRICACION DE EQUIPO DE TRANSPORTE AUTOMOTORES</t>
  </si>
  <si>
    <t xml:space="preserve">         FABRICACION DE CARROCERIAS PARA AUTOMOTORES</t>
  </si>
  <si>
    <t xml:space="preserve">         FABRICACION DE PARTES PIEZAS Y ACCESORIOS PARA AUTOMOTORES</t>
  </si>
  <si>
    <t xml:space="preserve">         FABRICACION Y REPARACION DE BUQUES Y OTRAS EMBARCACIONES</t>
  </si>
  <si>
    <t xml:space="preserve">         FABRICACION DE LOCOMOTORAS Y MATERIAL RODANTE PARA FERROCARRILES</t>
  </si>
  <si>
    <t xml:space="preserve">         FABRICACION DE AERONAVES</t>
  </si>
  <si>
    <t xml:space="preserve">         FABRICACION DE MOTOCICLETAS</t>
  </si>
  <si>
    <t xml:space="preserve">         FABRICACION DE BICICLETAS Y SILLAS DE RUEDAS</t>
  </si>
  <si>
    <t xml:space="preserve">         FABRICACION DE OTROS TIPOS DE TRANSPORTE</t>
  </si>
  <si>
    <t xml:space="preserve">         FABRICACION DE MUEBLES</t>
  </si>
  <si>
    <t xml:space="preserve">         FABRICACION DE JOYAS Y ARTICULOS CONEXOS</t>
  </si>
  <si>
    <t xml:space="preserve">         FABRICACION DE INSTRUMENTOS DE MUSICA</t>
  </si>
  <si>
    <t xml:space="preserve">         FABRICACION DE ARTICULOS Y EQUIPO PARA DEPORTE</t>
  </si>
  <si>
    <t xml:space="preserve">         FABRICACION DE JUEGOS Y JUGUETES</t>
  </si>
  <si>
    <t xml:space="preserve">         RECICLAMIENTO DE DESPERDICIOS</t>
  </si>
  <si>
    <t xml:space="preserve">         PRODUCTOS DE OTRAS INDUSTRIAS MANUFACTURERAS</t>
  </si>
  <si>
    <t xml:space="preserve">      SUMINISTRO DE ELECTRICIDAD, GAS Y AGUA</t>
  </si>
  <si>
    <t xml:space="preserve">         GENERACION, CAPTACION Y DISTRIBUCION DE ENERGIA ELECTRICA</t>
  </si>
  <si>
    <t xml:space="preserve">         FABRICACION DE GAS Y DISTRIBUCION DE COMBUSTIBLES GASEOSOS</t>
  </si>
  <si>
    <t xml:space="preserve">         CAPTACION, DEPURACION Y DISTRIBUCION DE AGUA</t>
  </si>
  <si>
    <t xml:space="preserve">      CONSTRUCCION</t>
  </si>
  <si>
    <t xml:space="preserve">         PREPARACION DE TERRENOS</t>
  </si>
  <si>
    <t xml:space="preserve">         CONSTRUCCION DE EDIFICIOS Y OBRAS DE INGENIERIA CIVIL</t>
  </si>
  <si>
    <t xml:space="preserve">         ACONDICIONAMIENTO DE EDIFICIOS</t>
  </si>
  <si>
    <t xml:space="preserve">         TERMINACION DE EDIFICACIONES</t>
  </si>
  <si>
    <t xml:space="preserve">         ALQUILER DE EQUIPO CON OPERARIOS</t>
  </si>
  <si>
    <t xml:space="preserve">      COMERCIO AL POR MAYOR Y AL POR MENOR</t>
  </si>
  <si>
    <t xml:space="preserve">         VENTA DE VEHICULOS AUTOMOTORES</t>
  </si>
  <si>
    <t xml:space="preserve">         MANTENIMIENTO, REPARACION Y LAVADO DE VEHICULOS AUTOMOTORES</t>
  </si>
  <si>
    <t xml:space="preserve">         VENTA DE PARTES, PIEZAS Y ACCESORIOS DE VEHICULOS AUTOMOTORES</t>
  </si>
  <si>
    <t xml:space="preserve">         VENTA DE COMBUSTIBLES SOLIDOS, LIQUIDOS, GASEOSOS</t>
  </si>
  <si>
    <t xml:space="preserve">         VENTA DE LUBRICANTES, ADITIVOS, LLANTAS Y LUJOS PARA AUTOMOTORES</t>
  </si>
  <si>
    <t xml:space="preserve">         VENTA A CAMBIO DE RETRIBUCION O POR CONTRATA</t>
  </si>
  <si>
    <t xml:space="preserve">         VENTA DE INSUMOS, MATERIAS PRIMAS AGROPECUARIAS Y FLORES</t>
  </si>
  <si>
    <t xml:space="preserve">         VENTA DE OTROS INSUMOS Y MATERIAS PRIMAS NO AGROPECUARIAS</t>
  </si>
  <si>
    <t xml:space="preserve">         VENTA DE ANIMALES VIVOS Y CUEROS</t>
  </si>
  <si>
    <t xml:space="preserve">         VENTA DE PRODUCTOS EN ALMACENES NO ESPECIALIZADOS</t>
  </si>
  <si>
    <t xml:space="preserve">         VENTA DE PRODUCTOS AGROPECUARIOS</t>
  </si>
  <si>
    <t xml:space="preserve">         VENTA DE PRODUCTOS TEXTILES, DE VESTIR, DE CUERO Y CALZADO</t>
  </si>
  <si>
    <t xml:space="preserve">         VENTA DE PAPEL Y CARTON</t>
  </si>
  <si>
    <t xml:space="preserve">         VENTA DE LIBROS, REVISTAS, ELEMENTOS DE PAPELERIA, UTILES Y TEXTOS ESCOLARES</t>
  </si>
  <si>
    <t xml:space="preserve">         VENTA DE JUEGOS, JUGUETES Y ARTÖCULOS DEPORTIVOS</t>
  </si>
  <si>
    <t xml:space="preserve">         VENTA DE INSTRUMENTOS QUIRURGICOS Y ORTOPEDICOS</t>
  </si>
  <si>
    <t xml:space="preserve">         VENTA DE ARTICULOS EN RELOJERIAS Y JOYERIAS</t>
  </si>
  <si>
    <t xml:space="preserve">         VENTA DE ELECTRODOMESTICOS Y MUEBLES</t>
  </si>
  <si>
    <t xml:space="preserve">         VENTA DE PRODUCTOS DE ASEO, FARMACEUTICOS, MEDICINALES, Y ARTICULOS DE TOCADOR</t>
  </si>
  <si>
    <t xml:space="preserve">         VENTA DE CUBIERTOS, VAJILLAS, CRISTALERIA, PORCELANAS, CERAMICAS Y OTROS ARTICULOS DE USO DOMESTICO</t>
  </si>
  <si>
    <t xml:space="preserve">         VENTA DE MATERIALES DE CONSTRUCCION, FONTANERIA Y CALEFACCION</t>
  </si>
  <si>
    <t xml:space="preserve">         VENTA DE PINTURAS, LACAS Y FERRETERIA</t>
  </si>
  <si>
    <t xml:space="preserve">         VENTA DE PRODUCTOS DE VIDRIOS Y MARQUETERIA</t>
  </si>
  <si>
    <t xml:space="preserve">         VENTA DE HERRAMIENTAS Y ARTICULOS DE FERRETERIA</t>
  </si>
  <si>
    <t xml:space="preserve">         VENTA DE QUIMICOS</t>
  </si>
  <si>
    <t xml:space="preserve">         VENTA DE PRODUCTOS INTERMEDIOS, DESPERDICIOS Y DESECHOS</t>
  </si>
  <si>
    <t xml:space="preserve">         VENTA DE MAQUINARIA, EQUIPO DE OFICINA Y PROGRAMAS DE COMPUTADOR</t>
  </si>
  <si>
    <t xml:space="preserve">         VENTA DE ARTICULOS EN CACHARRERIAS Y MISCELANEAS</t>
  </si>
  <si>
    <t xml:space="preserve">         VENTA DE INSTRUMENTOS MUSICALES</t>
  </si>
  <si>
    <t xml:space="preserve">         VENTA DE ARTICULOS EN CASAS DE EMPE¥O Y PRENDERIAS</t>
  </si>
  <si>
    <t xml:space="preserve">         VENTA DE EQUIPO FOTOGRAFICO</t>
  </si>
  <si>
    <t xml:space="preserve">         VENTA DE EQUIPO OPTICO Y DE PRECISION</t>
  </si>
  <si>
    <t xml:space="preserve">         VENTA DE EMPAQUES</t>
  </si>
  <si>
    <t xml:space="preserve">         VENTA DE EQUIPO PROFESIONAL Y CIENTIFICO</t>
  </si>
  <si>
    <t xml:space="preserve">         VENTA DE LOTERIAS, RIFAS, CHANCE, APUESTAS Y SIMILARES</t>
  </si>
  <si>
    <t xml:space="preserve">         REPARACION DE EFECTOS PERSONALES Y ELECTRODOMESTICOS</t>
  </si>
  <si>
    <t xml:space="preserve">         VENTA DE OTROS PRODUCTOS</t>
  </si>
  <si>
    <t xml:space="preserve">      HOTELES Y RESTAURANTES</t>
  </si>
  <si>
    <t xml:space="preserve">         HOTELERIA</t>
  </si>
  <si>
    <t xml:space="preserve">         CAMPAMENTO Y OTROS TIPOS DE HOSPEDAJE</t>
  </si>
  <si>
    <t xml:space="preserve">         RESTAURANTES</t>
  </si>
  <si>
    <t xml:space="preserve">         BARES Y CANTINAS</t>
  </si>
  <si>
    <t xml:space="preserve">      TRANSPORTE, ALMACENAMIENTO Y COMUNICACIONES</t>
  </si>
  <si>
    <t xml:space="preserve">         SERVICIO DE TRANSPORTE POR CARRETERA</t>
  </si>
  <si>
    <t xml:space="preserve">         SERVICIO DE TRANSPORTE POR VIA FERREA</t>
  </si>
  <si>
    <t xml:space="preserve">         SERVICIO DE TRANSPORTE POR VIA ACUATICA</t>
  </si>
  <si>
    <t xml:space="preserve">         SERVICIO DE TRANSPORTE POR VIA AEREA</t>
  </si>
  <si>
    <t xml:space="preserve">         SERVICIO DE TRANSPORTE POR TUBERIAS</t>
  </si>
  <si>
    <t xml:space="preserve">         MANIPULACION DE CARGA</t>
  </si>
  <si>
    <t xml:space="preserve">         ALMACENAMIENTO Y DEPOSITO</t>
  </si>
  <si>
    <t xml:space="preserve">         SERVICIOS COMPLEMENTARIOS PARA EL TRANSPORTE</t>
  </si>
  <si>
    <t xml:space="preserve">         AGENCIAS DE VIAJE</t>
  </si>
  <si>
    <t xml:space="preserve">         OTRAS AGENCIAS DE TRANSPORTE</t>
  </si>
  <si>
    <t xml:space="preserve">         SERVICIO POSTAL Y DE CORREO</t>
  </si>
  <si>
    <t xml:space="preserve">         SERVICIO TELEFONICO</t>
  </si>
  <si>
    <t xml:space="preserve">         SERVICIO DE TRANSMISION DE DATOS</t>
  </si>
  <si>
    <t xml:space="preserve">         SERVICIO DE RADIO Y TELEVISION POR CABLE</t>
  </si>
  <si>
    <t xml:space="preserve">         TRANSMISION DE SONIDO E IMAGENES POR CONTRATO</t>
  </si>
  <si>
    <t xml:space="preserve">      INTERESES POR DEUDORES POR VENTA DE BIENES Y SERVICIOS</t>
  </si>
  <si>
    <t xml:space="preserve">         INTERESES POR DEUDORES POR VENTA DE BIENES</t>
  </si>
  <si>
    <t xml:space="preserve">         INTERESES POR DEUDORES POR VENTA DE SERVICIOS</t>
  </si>
  <si>
    <t xml:space="preserve">      INGRESOS CARTERA DE CRDITOS</t>
  </si>
  <si>
    <t xml:space="preserve">         INTERESES DE CRDITOS COMERCIALES</t>
  </si>
  <si>
    <t xml:space="preserve">         INTERESES DE CRDITOS CONSUMO</t>
  </si>
  <si>
    <t xml:space="preserve">         INTERESES DE CRDITOS VIVIENDA</t>
  </si>
  <si>
    <t xml:space="preserve">         INTERESES DE MICROCREDITO  INMOBILIARIO</t>
  </si>
  <si>
    <t xml:space="preserve">         INTERESES DE MICROCREDITO  EMPRESARIAL</t>
  </si>
  <si>
    <t xml:space="preserve">         INTERESES DE CRDITOS A EMPLEADOS</t>
  </si>
  <si>
    <t xml:space="preserve">         INTERESES MORATORIOS CARTERA COMERCIAL</t>
  </si>
  <si>
    <t xml:space="preserve">         INTERESES MORATORIOS CARTERA CONSUMO</t>
  </si>
  <si>
    <t xml:space="preserve">         INTERESES MORATORIOS CARTERA VIVIENDA</t>
  </si>
  <si>
    <t xml:space="preserve">         INTERESES MORATORIOS CARTERA MICROCREDITO INMOBILIARIO</t>
  </si>
  <si>
    <t xml:space="preserve">         INTERESES MORATORIOS CARTERA MICROCREDITO EMPRESARIAL</t>
  </si>
  <si>
    <t xml:space="preserve">         INTERESES MORATORIOS CRDITOS EMPLEADOS</t>
  </si>
  <si>
    <t xml:space="preserve">      INGRESOS DE ACTIVIDADES INMOBILIARIAS, EMPRESARIALES Y DE ALQUILER</t>
  </si>
  <si>
    <t xml:space="preserve">      INGRESOS DE ENSE¥ANZA</t>
  </si>
  <si>
    <t xml:space="preserve">      INGRESOS DE SERVICIOS SOCIALES Y DE SALUD</t>
  </si>
  <si>
    <t xml:space="preserve">      INGRESOS DE OTRAS ACTIVIDADES DE SERVICIOS COMUNITARIOS, SOCIALES Y PERSONALES</t>
  </si>
  <si>
    <t xml:space="preserve">      DEVOLUCIONES, REBAJAS Y DESCUENTOS EN VENTAS (DB)</t>
  </si>
  <si>
    <t xml:space="preserve">   OTROS INGRESOS</t>
  </si>
  <si>
    <t xml:space="preserve">      INGRESOS POR UTILIDAD EN VENTA DE INVERSIONES Y OTROS ACTIVOS</t>
  </si>
  <si>
    <t xml:space="preserve">         INVERSIONES FONDO DE LIQUIDEZ</t>
  </si>
  <si>
    <t xml:space="preserve">         INVERSIONES NEGOCIABLES EN TÖTULOS DE DEUDA</t>
  </si>
  <si>
    <t xml:space="preserve">         INVERSIONES NEGOCIABLES EN TÖTULOS PARTICIPATIVOS</t>
  </si>
  <si>
    <t xml:space="preserve">         INVERIONES PARA MANTENER HASTA EL VENCIMIENTO</t>
  </si>
  <si>
    <t xml:space="preserve">         INVERSIONES DISPONIBLES PARA LA VENTA EN TITULOS DE DEUDA</t>
  </si>
  <si>
    <t xml:space="preserve">         INVERSIONES DISPONIBLES PARA LA VENTA EN TÖTULOS PARTICIPATIVOS</t>
  </si>
  <si>
    <t xml:space="preserve">         INVERSIONES EN ENTIDADES SUBSIDIARIAS</t>
  </si>
  <si>
    <t xml:space="preserve">         INVERSIONES EN ENTIDADES ASOCIADAS</t>
  </si>
  <si>
    <t xml:space="preserve">         INVERSIONES EN OPERACIONES CONJUNTAS</t>
  </si>
  <si>
    <t xml:space="preserve">         INVERSIONES EN NEGOCIOS CONJUNTOS</t>
  </si>
  <si>
    <t xml:space="preserve">         INVERSIONES CONTABILIZADAS A COSTO AMORTIZADO</t>
  </si>
  <si>
    <t xml:space="preserve">         INVERSIONES CONTABILIZADAS A VALOR RAZONABLE</t>
  </si>
  <si>
    <t xml:space="preserve">         CUENTAS POR COBRAR</t>
  </si>
  <si>
    <t xml:space="preserve">         PROPIEDAD, PLANTA Y EQUIPO</t>
  </si>
  <si>
    <t xml:space="preserve">         ACTIVOS INTANGIBLES</t>
  </si>
  <si>
    <t xml:space="preserve">         ACTIVOS BIOLàGICOS</t>
  </si>
  <si>
    <t xml:space="preserve">      INGRESOS POR VALORACION INVERSIONES</t>
  </si>
  <si>
    <t xml:space="preserve">         INSTRUMENTOS EQUIVALENTE A EFECTIVO</t>
  </si>
  <si>
    <t xml:space="preserve">         EFECTIVO RESTRINGIDO</t>
  </si>
  <si>
    <t xml:space="preserve">         EN INVERSIONES NEGOCIABLES EN TITULOS DE DEUDA</t>
  </si>
  <si>
    <t xml:space="preserve">         EN INVERSIONES NEGOCIABLES EN TÖTULOS PARTICIPATIVOS</t>
  </si>
  <si>
    <t xml:space="preserve">         EN INVERSIONES PARA MANTENER HASTA EL VENCIMIENTO</t>
  </si>
  <si>
    <t xml:space="preserve">         EN INVERSIONES DISPONIBLES PARA LA VENTA EN TITULOS DE DEUDA</t>
  </si>
  <si>
    <t xml:space="preserve">         INVERSIONES CONTABILIZADAS POR MÉTODO DE PARTICIPACION PATRIMONIAL</t>
  </si>
  <si>
    <t xml:space="preserve">      OTROS INGRESOS</t>
  </si>
  <si>
    <t xml:space="preserve">         INTERESES DE BANCOS Y OTRAS ENTIDADES CON ACTIVIDAD FINANCIERA</t>
  </si>
  <si>
    <t xml:space="preserve">         DIVIDENDOS, PARTICIPACIONES Y RETORNOS</t>
  </si>
  <si>
    <t xml:space="preserve">         COMISIONES Y/O HONORARIOS</t>
  </si>
  <si>
    <t xml:space="preserve">      RECUPERACIONES DETERIORO</t>
  </si>
  <si>
    <t xml:space="preserve">         DE INVERSIONES DISPONIBLES PARA LA VENTA EN TITULOS DE DEUDA</t>
  </si>
  <si>
    <t xml:space="preserve">         DE INVERSIONES DISPONIBLES PARA LA VENTA EN TÖTULOS PARTICIPATIVOS</t>
  </si>
  <si>
    <t xml:space="preserve">         DE INVERSIONES EN ENTIDADES SUBSIDIARIAS</t>
  </si>
  <si>
    <t xml:space="preserve">         DE INVERSIONES EN ENTIDADES ASOCIADAS</t>
  </si>
  <si>
    <t xml:space="preserve">         EN OPERACIONES CONJUNTAS</t>
  </si>
  <si>
    <t xml:space="preserve">         EN NEGOCIOS CONJUNTOS</t>
  </si>
  <si>
    <t xml:space="preserve">         DE BIENES NO TRANSFORMADOS POR LA ENTIDAD</t>
  </si>
  <si>
    <t xml:space="preserve">         DE BIENES TRANSFORMADOS POR LA ENTIDAD</t>
  </si>
  <si>
    <t xml:space="preserve">         DE CREDITOS DE VIVIENDA</t>
  </si>
  <si>
    <t xml:space="preserve">         DE INTERESES CREDITOS DE VIVIENDA</t>
  </si>
  <si>
    <t xml:space="preserve">         DE PAGO POR CUENTA DE ASOCIADOS - CREDITOS DE VIVIENDA</t>
  </si>
  <si>
    <t xml:space="preserve">         DE CRDITOS DE CONSUMO</t>
  </si>
  <si>
    <t xml:space="preserve">         DE INTERESES CREDITOS DE CONSUMO</t>
  </si>
  <si>
    <t xml:space="preserve">         DE PAGO POR CUENTA DE ASOCIADOS - CREDITOS DE CONSUMO</t>
  </si>
  <si>
    <t xml:space="preserve">         DE MICROCREDITO INMOBILIARIO</t>
  </si>
  <si>
    <t xml:space="preserve">         DE INTERESES MICROCREDITO INMOBILIARIO</t>
  </si>
  <si>
    <t xml:space="preserve">         DE PAGOS POR CUENTA DE  ASOCIADOS - MICROCREDITO INMOBILIARIO</t>
  </si>
  <si>
    <t xml:space="preserve">         DE MICROCREDITO EMPRESARIAL</t>
  </si>
  <si>
    <t xml:space="preserve">         DE INTERESES MICROCREDITO EMPRESARIAL</t>
  </si>
  <si>
    <t xml:space="preserve">         DE PAGOS POR CUENTA DE  ASOCIADOS - MICROCREDITO EMPRESARIAL</t>
  </si>
  <si>
    <t xml:space="preserve">         DE CRDITOS COMERCIALES</t>
  </si>
  <si>
    <t xml:space="preserve">         DE INTERESES CRDITOS COMERCIALES</t>
  </si>
  <si>
    <t xml:space="preserve">         DE PAGOS POR CUENTA DE  ASOCIADOS - CRDITOS COMERCIALES</t>
  </si>
  <si>
    <t xml:space="preserve">         DE DETERIORO GENERAL</t>
  </si>
  <si>
    <t xml:space="preserve">         DE CRDITOS A EMPLEADOS</t>
  </si>
  <si>
    <t xml:space="preserve">         DE INTERESES CRDITOS A EMPLEADOS</t>
  </si>
  <si>
    <t xml:space="preserve">         DE CONVENIOS POR COBRAR</t>
  </si>
  <si>
    <t xml:space="preserve">         DE ACTIVOS BIOLOGICOS AL COSTO</t>
  </si>
  <si>
    <t xml:space="preserve">         DE DEUDORES POR VENTA DE BIENES</t>
  </si>
  <si>
    <t xml:space="preserve">         DE INTERESES DEUDORES POR VENTA DE BIENES</t>
  </si>
  <si>
    <t xml:space="preserve">         DE DEUDORES POR PRESTACIàN DE SERVICIOS</t>
  </si>
  <si>
    <t xml:space="preserve">         DE INTERESES DEUDORES POR PRESTACIàN DE SERVICIOS</t>
  </si>
  <si>
    <t xml:space="preserve">         DE DIVIDENDOS, PARTICIPACIONES Y RETORNOS</t>
  </si>
  <si>
    <t xml:space="preserve">         DE ANTICIPOS</t>
  </si>
  <si>
    <t xml:space="preserve">         DE ARRENDAMIENTOS</t>
  </si>
  <si>
    <t xml:space="preserve">         DE ANTICIPOS DE IMPUESTOS</t>
  </si>
  <si>
    <t xml:space="preserve">         DE PROMESAS DE COMPRA Y VENTA</t>
  </si>
  <si>
    <t xml:space="preserve">         DE DEUDORES PATRONALES Y EMPRESAS</t>
  </si>
  <si>
    <t xml:space="preserve">         DE RESPONSABILIDADES PENDIENTES</t>
  </si>
  <si>
    <t xml:space="preserve">         DE OTRAS CUENTAS POR COBRAR</t>
  </si>
  <si>
    <t xml:space="preserve">         DE PROPIEDAD, PLANTA Y EQUIPO</t>
  </si>
  <si>
    <t xml:space="preserve">         DE PROPIEDADES DE INVERSION AL COSTO</t>
  </si>
  <si>
    <t xml:space="preserve">         DE ACTIVOS NO CORRIENTES MANTENIDOS PARA LA VENTA</t>
  </si>
  <si>
    <t xml:space="preserve">         DE ACTIVOS INTANGIBLES DISTINTOS DE LA PLUSVALIA</t>
  </si>
  <si>
    <t xml:space="preserve">         DE BIENES DE ARTE Y CULTURA</t>
  </si>
  <si>
    <t xml:space="preserve">         RECUPERACIàN DE BIENES DADOS DE BAJA</t>
  </si>
  <si>
    <t xml:space="preserve">      ADMINISTRATIVOS Y SOCIALES</t>
  </si>
  <si>
    <t xml:space="preserve">         CUOTAS DE ADMISIàN Y/O AFILIACION</t>
  </si>
  <si>
    <t xml:space="preserve">         CUOTAS DE ADMINISTRACIàN Y SOSTENIMIENTO</t>
  </si>
  <si>
    <t xml:space="preserve">      VALORACION DEL ACTIVO BIOLOGICO</t>
  </si>
  <si>
    <t xml:space="preserve">         OTROS ACTIVOS BIOLàGICOS</t>
  </si>
  <si>
    <t xml:space="preserve">      VALORACION DE PROPIEDADES DE INVERSIàN (A VALOR RAZONABLE)</t>
  </si>
  <si>
    <t xml:space="preserve">         EDIFICIOS</t>
  </si>
  <si>
    <t xml:space="preserve">         DERECHOS SOBRE BIENES ADQUIRIDOS EN ARRENDAMIENTO</t>
  </si>
  <si>
    <t xml:space="preserve">      SERVICIOS DIFERENTES AL OBJETO SOCIAL</t>
  </si>
  <si>
    <t xml:space="preserve">         DE BASCULA</t>
  </si>
  <si>
    <t xml:space="preserve">         DE TRANSPORTE</t>
  </si>
  <si>
    <t xml:space="preserve">         DE PRENSA</t>
  </si>
  <si>
    <t xml:space="preserve">         ADMINISTRATIVOS</t>
  </si>
  <si>
    <t xml:space="preserve">         TECNICOS</t>
  </si>
  <si>
    <t xml:space="preserve">         DE COMPUTACION</t>
  </si>
  <si>
    <t xml:space="preserve">         DE TELEFAX</t>
  </si>
  <si>
    <t xml:space="preserve">         TALLER DE VEHICULOS</t>
  </si>
  <si>
    <t xml:space="preserve">         DE RECEPCION DE AERONAVES</t>
  </si>
  <si>
    <t xml:space="preserve">         DE TRANSPORTE PROGRAMA GAS NATURAL</t>
  </si>
  <si>
    <t xml:space="preserve">         POR CONTRATOS</t>
  </si>
  <si>
    <t xml:space="preserve">         DE TRILLLA</t>
  </si>
  <si>
    <t xml:space="preserve">         DE MANTENIMIENTO</t>
  </si>
  <si>
    <t xml:space="preserve">         AL PERSONAL</t>
  </si>
  <si>
    <t xml:space="preserve">         DE CASINO</t>
  </si>
  <si>
    <t xml:space="preserve">         FLETES</t>
  </si>
  <si>
    <t xml:space="preserve">         ENTRE COMPA¥IAS</t>
  </si>
  <si>
    <t xml:space="preserve">      INDEMNIZACIONES</t>
  </si>
  <si>
    <t xml:space="preserve">         POR SINIESTRO</t>
  </si>
  <si>
    <t xml:space="preserve">         POR SUMINISTROS</t>
  </si>
  <si>
    <t xml:space="preserve">         POR PERDIDA DE MERCANCIA</t>
  </si>
  <si>
    <t xml:space="preserve">         POR INCUMPLIMIENTO DE CONTRATOS</t>
  </si>
  <si>
    <t xml:space="preserve">         DE TERCEROS</t>
  </si>
  <si>
    <t xml:space="preserve">         POR INCAPACIDADES</t>
  </si>
  <si>
    <t xml:space="preserve">      INGRESOS POR SUBVENCIONES DEL GOBIERNO</t>
  </si>
  <si>
    <t xml:space="preserve">      INGRESOS POR DIFERENCIA EN CAMBIO</t>
  </si>
  <si>
    <t xml:space="preserve">      INGRESOS POR DONACIONES</t>
  </si>
  <si>
    <t>GASTOS</t>
  </si>
  <si>
    <t xml:space="preserve">   GASTOS DE ADMINISTRACION</t>
  </si>
  <si>
    <t xml:space="preserve">      BENEFICIO A EMPLEADOS</t>
  </si>
  <si>
    <t xml:space="preserve">         SALARIO INTEGRAL</t>
  </si>
  <si>
    <t xml:space="preserve">         DE REPRESENTACION</t>
  </si>
  <si>
    <t xml:space="preserve">         SUELDOS</t>
  </si>
  <si>
    <t xml:space="preserve">         JORNALES</t>
  </si>
  <si>
    <t xml:space="preserve">         HORAS EXTRAS</t>
  </si>
  <si>
    <t xml:space="preserve">         VIATICOS</t>
  </si>
  <si>
    <t xml:space="preserve">         INCAPACIDADES</t>
  </si>
  <si>
    <t xml:space="preserve">         AUXILIO DE TRANSPORTE</t>
  </si>
  <si>
    <t xml:space="preserve">         CESANTIAS</t>
  </si>
  <si>
    <t xml:space="preserve">         INTERESES SOBRE CESANTIAS</t>
  </si>
  <si>
    <t xml:space="preserve">         PRIMA LEGAL</t>
  </si>
  <si>
    <t xml:space="preserve">         PRIMA EXTRALEGAL</t>
  </si>
  <si>
    <t xml:space="preserve">         PRIMA DE VACACIONES</t>
  </si>
  <si>
    <t xml:space="preserve">         PRIMA DE ANTIGUEDAD</t>
  </si>
  <si>
    <t xml:space="preserve">         VACACIONES</t>
  </si>
  <si>
    <t xml:space="preserve">         PENSIONES DE JUBILACION</t>
  </si>
  <si>
    <t xml:space="preserve">         OTRAS PRESTACIONES SOCIALES</t>
  </si>
  <si>
    <t xml:space="preserve">         BONIFICACIONES</t>
  </si>
  <si>
    <t xml:space="preserve">         INDEMNIZACIONES LABORALES</t>
  </si>
  <si>
    <t xml:space="preserve">         DOTACION Y SUMINISTRO A TRABAJADORES</t>
  </si>
  <si>
    <t xml:space="preserve">         AUXILIOS AL PERSONAL</t>
  </si>
  <si>
    <t xml:space="preserve">         APORTES SALUD</t>
  </si>
  <si>
    <t xml:space="preserve">         APORTES PENSION</t>
  </si>
  <si>
    <t xml:space="preserve">         APORTES A.R.L</t>
  </si>
  <si>
    <t xml:space="preserve">         APORTES CAJAS DE COMPENSACION FAMILIAR</t>
  </si>
  <si>
    <t xml:space="preserve">         APORTES I.C.B.F.</t>
  </si>
  <si>
    <t xml:space="preserve">         APORTES SENA</t>
  </si>
  <si>
    <t xml:space="preserve">         APORTES SINDICALES</t>
  </si>
  <si>
    <t xml:space="preserve">         CAPACITACION AL PERSONAL</t>
  </si>
  <si>
    <t xml:space="preserve">         GASTOS DEPORTIVOS Y DE RECREACION</t>
  </si>
  <si>
    <t xml:space="preserve">         GASTOS MEDICOS Y MEDICAMENTOS</t>
  </si>
  <si>
    <t xml:space="preserve">         SUBSIDIO DE ALIMENTACION</t>
  </si>
  <si>
    <t xml:space="preserve">         OTROS  BENEFICIOS A EMPLEADOS</t>
  </si>
  <si>
    <t xml:space="preserve">      GASTOS POR OBLIGACIONES DE ORGANIZACIONES SOLIDARIAS DE TRABAJO ASOCIADO</t>
  </si>
  <si>
    <t xml:space="preserve">         COMPENSACION ORDINARIA</t>
  </si>
  <si>
    <t xml:space="preserve">         COMPENSACION VARIABLE</t>
  </si>
  <si>
    <t xml:space="preserve">         COMPENSACION ANUAL DIFERIDA</t>
  </si>
  <si>
    <t xml:space="preserve">         COMPENSACION SEMESTRAL</t>
  </si>
  <si>
    <t xml:space="preserve">         COMPENSACION EXTRAORDINARIA</t>
  </si>
  <si>
    <t xml:space="preserve">      GASTOS  GENERALES</t>
  </si>
  <si>
    <t xml:space="preserve">         ADMINISTRACION DE BIENES</t>
  </si>
  <si>
    <t xml:space="preserve">         CUOTAS DE ADMINISTRACION</t>
  </si>
  <si>
    <t xml:space="preserve">         REPARACIONES LOCATIVAS</t>
  </si>
  <si>
    <t xml:space="preserve">         ASEO Y ELEMENTOS</t>
  </si>
  <si>
    <t xml:space="preserve">         CAFETERIA</t>
  </si>
  <si>
    <t xml:space="preserve">         SERVICIOS PUBLICOS</t>
  </si>
  <si>
    <t xml:space="preserve">         CORREO</t>
  </si>
  <si>
    <t xml:space="preserve">         TRANSPORTE,  FLETES Y ACARREOS</t>
  </si>
  <si>
    <t xml:space="preserve">         PAPELERIA Y UTILES DE OFICINA</t>
  </si>
  <si>
    <t xml:space="preserve">         FOTOCOPIAS</t>
  </si>
  <si>
    <t xml:space="preserve">         SUMINISTROS</t>
  </si>
  <si>
    <t xml:space="preserve">         PUBLICIDAD Y PROPAGANDA</t>
  </si>
  <si>
    <t xml:space="preserve">         CONTRIBUCIONES Y AFILIACIONES</t>
  </si>
  <si>
    <t xml:space="preserve">         GASTOS DE ASAMBLEA</t>
  </si>
  <si>
    <t xml:space="preserve">         GASTOS DE DIRECTIVOS</t>
  </si>
  <si>
    <t xml:space="preserve">         GASTOS DE COMITES</t>
  </si>
  <si>
    <t xml:space="preserve">         REUNIONES Y CONFERENCIAS</t>
  </si>
  <si>
    <t xml:space="preserve">         INFORMACION COMERCIAL</t>
  </si>
  <si>
    <t xml:space="preserve">         GASTOS DE  REPRESENTACION</t>
  </si>
  <si>
    <t xml:space="preserve">         GASTOS DE VIAJES</t>
  </si>
  <si>
    <t xml:space="preserve">         SERVICIOS TEMPORALES</t>
  </si>
  <si>
    <t xml:space="preserve">         VIGILANCIA PRIVADA</t>
  </si>
  <si>
    <t xml:space="preserve">         SISTEMATIZACION</t>
  </si>
  <si>
    <t xml:space="preserve">         SUSCRIPCIONES Y PUBLICACIONES</t>
  </si>
  <si>
    <t xml:space="preserve">         ADECUACION E INSTALACION</t>
  </si>
  <si>
    <t xml:space="preserve">         ASISTENCIA TECNICA</t>
  </si>
  <si>
    <t xml:space="preserve">         PROCESAMIENTO ELECTRONICO DE DATOS</t>
  </si>
  <si>
    <t xml:space="preserve">      DETERIORO</t>
  </si>
  <si>
    <t xml:space="preserve">         INVERSIONES NEGOCIABLES EN TITULOS DE DEUDA</t>
  </si>
  <si>
    <t xml:space="preserve">         INVERSIONES NEGOCIABLES EN TITULOS PARTICIPATIVOS</t>
  </si>
  <si>
    <t xml:space="preserve">         INVERSIONES PARA MANTENER HASTA EL VENCIMIENTO</t>
  </si>
  <si>
    <t xml:space="preserve">         INVERSIONES DISPONIBLES PARA LA VENTA EN TITULOS PARTICIPATIVOS</t>
  </si>
  <si>
    <t xml:space="preserve">         OTRAS INVERSIONES EN INSTRUMENTOS DE PATRIMONIO</t>
  </si>
  <si>
    <t xml:space="preserve">         INVENTARIO BIENES NO TRANSFORMADOS POR LA ENTIDAD</t>
  </si>
  <si>
    <t xml:space="preserve">         INVENTARIOS BIENES TRANSFORMADOS POR LA ENTIDAD</t>
  </si>
  <si>
    <t xml:space="preserve">         CREDITOS DE VIVIENDA</t>
  </si>
  <si>
    <t xml:space="preserve">         INTERESES CREDITOS DE VIVIENDA</t>
  </si>
  <si>
    <t xml:space="preserve">         PAGO POR CUENTA DE ASOCIADOS - CREDITOS DE VIVIENDA</t>
  </si>
  <si>
    <t xml:space="preserve">         CREDITOS DE CONSUMO</t>
  </si>
  <si>
    <t xml:space="preserve">         INTERESES CREDITOS DE CONSUMO</t>
  </si>
  <si>
    <t xml:space="preserve">         PAGO POR CUENTA DE ASOCIADOS - CREDITOS DE CONSUMO</t>
  </si>
  <si>
    <t xml:space="preserve">         MICROCREDITO INMOBILIARIO</t>
  </si>
  <si>
    <t xml:space="preserve">         INTERESES MICROCREDITO INMOBILIARIO</t>
  </si>
  <si>
    <t xml:space="preserve">         PAGOS POR CUENTA DE  ASOCIADOS - MICROCREDITO INMOBILIARIO</t>
  </si>
  <si>
    <t xml:space="preserve">         MICROCREDITO EMPRESARIAL</t>
  </si>
  <si>
    <t xml:space="preserve">         INTERESES MICROCREDITO EMPRESARIAL</t>
  </si>
  <si>
    <t xml:space="preserve">         PAGOS POR CUENTA DE  ASOCIADOS - MICROCREDITO EMPRESARIAL</t>
  </si>
  <si>
    <t xml:space="preserve">         CREDITOS COMERCIALES</t>
  </si>
  <si>
    <t xml:space="preserve">         INTERESES CREDITOS COMERCIALES</t>
  </si>
  <si>
    <t xml:space="preserve">         PAGOS POR CUENTA DE  ASOCIADOS - CREDITOS COMERCIALES</t>
  </si>
  <si>
    <t xml:space="preserve">         DETERIORO GENERAL DE CARTERA DE CREDITOS</t>
  </si>
  <si>
    <t xml:space="preserve">         CREDITOS A EMPLEADOS</t>
  </si>
  <si>
    <t xml:space="preserve">         INTERESES CREDITOS A EMPLEADOS</t>
  </si>
  <si>
    <t xml:space="preserve">         CONVENIOS POR COBRAR</t>
  </si>
  <si>
    <t xml:space="preserve">         ACTIVOS BIOLOGICOS AL COSTO</t>
  </si>
  <si>
    <t xml:space="preserve">         DEUDORES POR VENTA DE BIENES</t>
  </si>
  <si>
    <t xml:space="preserve">         INTERESES DEUDORES POR VENTA DE BIENES</t>
  </si>
  <si>
    <t xml:space="preserve">         DEUDORES POR PRESTACION DE SERVICIOS</t>
  </si>
  <si>
    <t xml:space="preserve">         INTERESES DEUDORES POR PRESTACION DE SERVICIOS</t>
  </si>
  <si>
    <t xml:space="preserve">         ANTICIPOS</t>
  </si>
  <si>
    <t xml:space="preserve">         ANTICIPOS DE IMPUESTOS</t>
  </si>
  <si>
    <t xml:space="preserve">         PROMESAS DE COMPRA Y VENTA</t>
  </si>
  <si>
    <t xml:space="preserve">         DEUDORES PATRONALES Y EMPRESAS</t>
  </si>
  <si>
    <t xml:space="preserve">         RESPONSABILIDADES PENDIENTES</t>
  </si>
  <si>
    <t xml:space="preserve">         OTRAS CUENTAS POR COBRAR</t>
  </si>
  <si>
    <t xml:space="preserve">         PROPIEDADES DE INVERSION AL COSTO</t>
  </si>
  <si>
    <t xml:space="preserve">         ACTIVOS NO CORRIENTES MANTENIDOS PARA LA VENTA</t>
  </si>
  <si>
    <t xml:space="preserve">         ACTIVOS INTANGIBLES ADQUIRIDOS</t>
  </si>
  <si>
    <t xml:space="preserve">         INVERSIONES CONTABILIZADAS A VALOR RAZONABLE CON CAMBIOS EN EL RESULTADO</t>
  </si>
  <si>
    <t xml:space="preserve">         INVERSIONES CONTABILIZADAS A VALOR RAZONABLE CON CAMBIOS EN EL ORI</t>
  </si>
  <si>
    <t xml:space="preserve">         INVENTARIOS DE PRESTADORES DE SERVICIOS</t>
  </si>
  <si>
    <t xml:space="preserve">         PAGOS POR CUENTA DE  CREDITOS A EMPLEADOS</t>
  </si>
  <si>
    <t xml:space="preserve">         PROPIEDADES DE INVERSION MEDIDAS A VALOR RAZONABLE</t>
  </si>
  <si>
    <t xml:space="preserve">      AMORTIZACION Y AGOTAMIENTO</t>
  </si>
  <si>
    <t xml:space="preserve">         OTROS DERECHOS</t>
  </si>
  <si>
    <t xml:space="preserve">      DEPRECIACION PROPIEDAD, PLANTA Y EQUIPO</t>
  </si>
  <si>
    <t xml:space="preserve">         EQUIPO MEDICO Y CIENTIFICO</t>
  </si>
  <si>
    <t xml:space="preserve">         EQUIPOS DE COMEDOR, COCINA, DESPENSA Y HOTELERIA</t>
  </si>
  <si>
    <t xml:space="preserve">         REDES, LINEAS Y CABLES</t>
  </si>
  <si>
    <t xml:space="preserve">         PLANTAS, DUCTOS Y TUNELES</t>
  </si>
  <si>
    <t xml:space="preserve">         EQUIPO DE TRANSPORTE, TRACCION Y ELEVACION</t>
  </si>
  <si>
    <t xml:space="preserve">         REPUESTOS MOLDES Y TROQUELES</t>
  </si>
  <si>
    <t xml:space="preserve">         PROPIEDADES EN OPERACIONES CONJUNTAS</t>
  </si>
  <si>
    <t xml:space="preserve">         CONSTRUCCIONES O MONTAJES EN CURSO</t>
  </si>
  <si>
    <t xml:space="preserve">         PROPIEDADES EN TRANSITO</t>
  </si>
  <si>
    <t xml:space="preserve">         BIENES EN COMODATO</t>
  </si>
  <si>
    <t xml:space="preserve">      DEPRECIACION ACTIVOS BIOLOGICOS</t>
  </si>
  <si>
    <t xml:space="preserve">      DEPRECIACION PROPIEDADES DE INVERSION MEDIDAS AL COSTO</t>
  </si>
  <si>
    <t xml:space="preserve">   OTROS GASTOS</t>
  </si>
  <si>
    <t xml:space="preserve">      GASTOS POR VENTA DE INVERSIONES Y OTROS ACTIVOS</t>
  </si>
  <si>
    <t xml:space="preserve">         INVERSIONES NEGOCIABLES  EN TITULOS DE PATICIPACION</t>
  </si>
  <si>
    <t xml:space="preserve">         INVERSIONES DISPONIBLES PARA LA VENTA EN TITULOS DE  PARTICIPACION</t>
  </si>
  <si>
    <t xml:space="preserve">         ACTIVOS BIOLOGICOS</t>
  </si>
  <si>
    <t xml:space="preserve">      GASTOS FINANCIEROS</t>
  </si>
  <si>
    <t xml:space="preserve">         GASTOS BANCARIOS</t>
  </si>
  <si>
    <t xml:space="preserve">         REAJUSTE DE LA UNIDAD DE VALOR REAL UVR</t>
  </si>
  <si>
    <t xml:space="preserve">         GRAVAMENES CERTIFICACIONES Y CONSTANCIAS</t>
  </si>
  <si>
    <t xml:space="preserve">         DESCUENTOS COMERCIALES CONDICIONADOS</t>
  </si>
  <si>
    <t xml:space="preserve">         POR VALORACION DE INVERSIONES FONDO DE LIQUIDEZ</t>
  </si>
  <si>
    <t xml:space="preserve">         POR VALORACION DE INVERSIONES NEGOCIABLES EN TITULOS DE DEUDA</t>
  </si>
  <si>
    <t xml:space="preserve">         POR VALORACION EN INVERSIONES NEGOCIABLES EN TITULOS PARTICIPATIVOS</t>
  </si>
  <si>
    <t xml:space="preserve">         POR VALORACION DE INVERIONES PARA MANTENER HASTA EL VENCIMIENTO</t>
  </si>
  <si>
    <t xml:space="preserve">         POR VALORACION DE INVERSIONES DISPONIBLES PARA LA VENTA EN TITULOS DE DEUDA</t>
  </si>
  <si>
    <t xml:space="preserve">         POR VALORACION DE INVERSIONES EN ENTIDADES ASOCIADAS</t>
  </si>
  <si>
    <t xml:space="preserve">         POR VALORACION DE INVERSIONES EN OPERACIONES CONJUNTAS</t>
  </si>
  <si>
    <t xml:space="preserve">         POR VALORACION DE INVERSIONES EN NEGOCIOS CONJUNTOS</t>
  </si>
  <si>
    <t xml:space="preserve">         POR VALORACION DE INVERSIONES EN SUBSIDIARIAS O SUBORDINADAS</t>
  </si>
  <si>
    <t xml:space="preserve">         POR INVERSIONES MEDIDAS A COSTO AMORTIZADO</t>
  </si>
  <si>
    <t xml:space="preserve">         POR INVERSIONES MEDIDAS A VALOR RAZONABLE</t>
  </si>
  <si>
    <t xml:space="preserve">         POR INTERESES COSTO AMORTIZACION CREDITOS EMPLEADOS - BENEFICIOS A EMPLEADOS</t>
  </si>
  <si>
    <t xml:space="preserve">      PERDIDA EN VENTA DE ACTIVOS</t>
  </si>
  <si>
    <t xml:space="preserve">      PERDIDA POR VALORACION DEL ACTIVO BIOLOGICO</t>
  </si>
  <si>
    <t xml:space="preserve">      PERDIDA POR VALORACION DE PROPIEDADES DE INVERSION (A VALOR RAZONABLE)</t>
  </si>
  <si>
    <t xml:space="preserve">      CONSTITUCION RESERVA MATEMATICA</t>
  </si>
  <si>
    <t xml:space="preserve">      GASTOS VARIOS</t>
  </si>
  <si>
    <t xml:space="preserve">         COSTOS DE REESTRUCTURACION</t>
  </si>
  <si>
    <t xml:space="preserve">         OBLIGACIONES LEGALES</t>
  </si>
  <si>
    <t xml:space="preserve">         CONTRATOS ONEROSOS</t>
  </si>
  <si>
    <t xml:space="preserve">         MULTAS, SANCIONES, LITIGIOS, INDEMNIZACIONES Y DEMANDAS</t>
  </si>
  <si>
    <t xml:space="preserve">         PROVISION POR COSTOS DE DESMANTELAMIENTO</t>
  </si>
  <si>
    <t xml:space="preserve">         AUXILIOS Y DONACIONES</t>
  </si>
  <si>
    <t xml:space="preserve">         MEJORAS EN PROPIEDAD AJENA</t>
  </si>
  <si>
    <t xml:space="preserve">         BIENES ENTREGADOS EN COMODATO</t>
  </si>
  <si>
    <t xml:space="preserve">         IMPUESTOS ASUMIDOS</t>
  </si>
  <si>
    <t xml:space="preserve">      IMPUESTO DE RENTA Y COMPLEMENTARIOS</t>
  </si>
  <si>
    <t xml:space="preserve">      IMPUESTOS A LAS GANANCIAS DIFERIDOS</t>
  </si>
  <si>
    <t xml:space="preserve">   EXCEDENTES Y PERDIDAS DEL EJERCICIO</t>
  </si>
  <si>
    <t xml:space="preserve">   GASTOS DE VENTAS</t>
  </si>
  <si>
    <t xml:space="preserve">      OTROS COSTOS</t>
  </si>
  <si>
    <t xml:space="preserve">      DEPRECIACIONES</t>
  </si>
  <si>
    <t xml:space="preserve">      AMORTIZACIONES Y AGOTAMIENTO</t>
  </si>
  <si>
    <t xml:space="preserve">      DIVERSOS</t>
  </si>
  <si>
    <t>COSTO DE VENTAS</t>
  </si>
  <si>
    <t xml:space="preserve">   COSTO DE VENTAS Y DE PRESTACION DE SERVICIOS</t>
  </si>
  <si>
    <t xml:space="preserve">         CULTIVO DE CANA DE AZUCAR</t>
  </si>
  <si>
    <t xml:space="preserve">         PREPARACION, ADOBO Y TENIDO DE PIELES</t>
  </si>
  <si>
    <t xml:space="preserve">         FABRICACION DE VEHICULOS AUTOMOTORES</t>
  </si>
  <si>
    <t xml:space="preserve">         VENTA DE JUEGOS, JUGUETES Y ARTICULOS DEPORTIVOS</t>
  </si>
  <si>
    <t xml:space="preserve">         VENTA DE ARTICULOS EN CASAS DE EMPENO Y PRENDERIAS</t>
  </si>
  <si>
    <t xml:space="preserve">      INTERESES DE DEPOSITOS, DE CREDITOS DE BANCOS Y OTRAS OBLIGACIONES FINANCIERAS</t>
  </si>
  <si>
    <t xml:space="preserve">         INTERESES DEPOSITOS DE AHORRO ORDINARIO</t>
  </si>
  <si>
    <t xml:space="preserve">         INTERESES DEPOSITOS DE AHORRO A TERMINO</t>
  </si>
  <si>
    <t xml:space="preserve">         INTERESES AHORRO CONTRACTUAL</t>
  </si>
  <si>
    <t xml:space="preserve">         INTERESES AHORRO PERMANENTE</t>
  </si>
  <si>
    <t xml:space="preserve">         CONTRIBUCION EMERGENCIA  ECONOMICA</t>
  </si>
  <si>
    <t xml:space="preserve">         INTERESES DE CREDITOS DE BANCOS</t>
  </si>
  <si>
    <t xml:space="preserve">      ACTIVIDADES INMOBILIARIAS, EMPRESARIALES Y DE ALQUILER</t>
  </si>
  <si>
    <t xml:space="preserve">      ENSENANZA</t>
  </si>
  <si>
    <t xml:space="preserve">      SERVICIOS SOCIALES Y DE SALUD</t>
  </si>
  <si>
    <t xml:space="preserve">      OTRAS ACTIVIDADES DE SERVICIOS COMUNITARIOS, SOCIALES Y PERSONALES</t>
  </si>
  <si>
    <t xml:space="preserve">      POR DIFERENCIA EN CAMBIO</t>
  </si>
  <si>
    <t xml:space="preserve">   COMPRAS</t>
  </si>
  <si>
    <t xml:space="preserve">      DE MERCANCIAS</t>
  </si>
  <si>
    <t xml:space="preserve">      DE MATERIAS PRIMAS</t>
  </si>
  <si>
    <t xml:space="preserve">      DE MATERIALES INDIRECTOS</t>
  </si>
  <si>
    <t xml:space="preserve">      DEVOLUCIONES (CR)</t>
  </si>
  <si>
    <t>COSTOS DE PRODUCCION O DE OPERACION</t>
  </si>
  <si>
    <t xml:space="preserve">   COSTOS DE PRODUCCION</t>
  </si>
  <si>
    <t xml:space="preserve">      MANO DE OBRA DIRECTA</t>
  </si>
  <si>
    <t xml:space="preserve">      COSTOS INDIRECTOS</t>
  </si>
  <si>
    <t xml:space="preserve">      CONTRATOS DE SERVICIOS</t>
  </si>
  <si>
    <t>CUENTAS DE REVELACION DE INFORMACION FINANCIERA - DEUDORAS</t>
  </si>
  <si>
    <t xml:space="preserve">   DEUDORAS CONTINGENTES</t>
  </si>
  <si>
    <t xml:space="preserve">      BIENES Y VALORES ENTREGADOS EN CUSTODIA</t>
  </si>
  <si>
    <t xml:space="preserve">      BIENES Y VALORES ENTREGADOS EN GARANTIA</t>
  </si>
  <si>
    <t xml:space="preserve">      INTERESES CARTERA DE CREDITOS</t>
  </si>
  <si>
    <t xml:space="preserve">         CATEGORIA A - VIVIENDA - CREDITOS REESTRUCTURADOS</t>
  </si>
  <si>
    <t xml:space="preserve">         CATEGORIA B - VIVIENDA - CREDITOS REESTRUCTURADOS</t>
  </si>
  <si>
    <t xml:space="preserve">         CATEGORIA A - CONSUMO - CREDITOS REESTRUCTURADOS</t>
  </si>
  <si>
    <t xml:space="preserve">         CATEGORIA B - CONSUMO - CREDITOS REESTRUCTURADOS</t>
  </si>
  <si>
    <t xml:space="preserve">         CATEGORIA A - MICROCREDITOS- CREDITOS REESTRUCTURADOS</t>
  </si>
  <si>
    <t xml:space="preserve">         CATEGORIA B - MICROCREDITOS - CREDITOS REESTRUCTURADOS</t>
  </si>
  <si>
    <t xml:space="preserve">         CATEGORIA C RIESGO APRECIABLE, MICROCREDITOS</t>
  </si>
  <si>
    <t xml:space="preserve">         CATEGORIA D RIESGO SIGNIFICATIVO, MICROCREDITOS</t>
  </si>
  <si>
    <t xml:space="preserve">         CATEGORIA E RIESGO DE INCOBRABILIDAD, MICROCREDITOS</t>
  </si>
  <si>
    <t xml:space="preserve">         CATEGORIA A - COMERCIAL- CREDITOS REESTRUCTURADOS</t>
  </si>
  <si>
    <t xml:space="preserve">         CATEGORIA B - COMERCIAL - CREDITOS REESTRUCTURADOS</t>
  </si>
  <si>
    <t xml:space="preserve">         CATEGORIA C RIESGO APRECIABLE, COMERCIAL</t>
  </si>
  <si>
    <t xml:space="preserve">         CATEGORIA D RIESGO SIGNIFICATIVO, COMERCIAL</t>
  </si>
  <si>
    <t xml:space="preserve">         CATEGORIA E RIESGO DE INCOBRABILIDAD, COMERCIAL</t>
  </si>
  <si>
    <t xml:space="preserve">   DEUDORAS DE CONTROL</t>
  </si>
  <si>
    <t xml:space="preserve">      CREDITOS A FAVOR NO UTILIZADOS</t>
  </si>
  <si>
    <t xml:space="preserve">      ACTIVOS CASTIGADOS</t>
  </si>
  <si>
    <t xml:space="preserve">         INVENTARIO</t>
  </si>
  <si>
    <t xml:space="preserve">         CARTERA DE CREDITO</t>
  </si>
  <si>
    <t xml:space="preserve">         CARTERA POR VENTA DE BIENES Y SERVICIOS</t>
  </si>
  <si>
    <t xml:space="preserve">      BIENES ENTREGADOS EN CUSTODIA</t>
  </si>
  <si>
    <t xml:space="preserve">      ACTIVOS TOTALMENTE DEPRECIADOS, AGOTADOS O AMORTIZADOS</t>
  </si>
  <si>
    <t xml:space="preserve">      OTRAS CUENTAS DEUDORAS DE CONTROL</t>
  </si>
  <si>
    <t xml:space="preserve">   DEUDORAS CONTINGENTES POR CONTRA (CR)</t>
  </si>
  <si>
    <t xml:space="preserve">   DEUDORAS DE CONTROL POR CONTRA (CR)</t>
  </si>
  <si>
    <t>CUENTAS DE REVELACION DE INFORMACION FINANCIERA - ACREEDORAS</t>
  </si>
  <si>
    <t xml:space="preserve">   ACREEDORAS CONTINGENTES</t>
  </si>
  <si>
    <t xml:space="preserve">      BIENES Y VALORES RECIBIDOS EN CUSTODIA</t>
  </si>
  <si>
    <t xml:space="preserve">      BIENES Y VALORES RECIBIDOS EN GARANTIA</t>
  </si>
  <si>
    <t xml:space="preserve">      CREDITOS APROBADOS NO DESEMBOLSADOS</t>
  </si>
  <si>
    <t xml:space="preserve">      LITIGIOS Y/O DEMANDAS</t>
  </si>
  <si>
    <t xml:space="preserve">      OTRAS RESPONSABILIDADES CONTINGENTES</t>
  </si>
  <si>
    <t xml:space="preserve">   ACREEDORAS DE CONTROL</t>
  </si>
  <si>
    <t xml:space="preserve">      MERCANCIAS RECIBIDAS EN CONSIGNACION</t>
  </si>
  <si>
    <t xml:space="preserve">      BIENES RECIBIDOS DE TERCEROS</t>
  </si>
  <si>
    <t xml:space="preserve">   ACREEDORAS  POR CONTRA (DB)</t>
  </si>
  <si>
    <t xml:space="preserve">      RESPONSABILIDADES CONTINGENTES POR EL CONTRARIO</t>
  </si>
  <si>
    <t xml:space="preserve">   ACREEDORAS DE CONTROL POR CONTRA (CR)</t>
  </si>
  <si>
    <t>DESCRIPCION</t>
  </si>
  <si>
    <t xml:space="preserve">P.P. y Equipo  </t>
  </si>
  <si>
    <t>Fondos</t>
  </si>
  <si>
    <t>Otros pasivos</t>
  </si>
  <si>
    <t>Gastos TC</t>
  </si>
  <si>
    <t>Gastos Varios y otros gastos</t>
  </si>
  <si>
    <t>Deterioro</t>
  </si>
  <si>
    <t>Otros Costos</t>
  </si>
  <si>
    <t>Multas sanciones y litigios</t>
  </si>
  <si>
    <t>% Refinanciación</t>
  </si>
  <si>
    <t xml:space="preserve">Prom. Indiv. Fondo mutual </t>
  </si>
  <si>
    <t>Contribuciones</t>
  </si>
  <si>
    <t>PROYECCION TC</t>
  </si>
  <si>
    <t>TC</t>
  </si>
  <si>
    <t>Vida util PPE</t>
  </si>
  <si>
    <t>Contribuciones Fondos</t>
  </si>
  <si>
    <t>% Asociados con ahorro vista y contract</t>
  </si>
  <si>
    <t>Provision General</t>
  </si>
  <si>
    <t>Siniestralidad</t>
  </si>
  <si>
    <t xml:space="preserve">Provision General Requerida </t>
  </si>
  <si>
    <t>Provision General Requerida  $</t>
  </si>
  <si>
    <t>% Cartera improductiva</t>
  </si>
  <si>
    <t>Provision Individual Requerida</t>
  </si>
  <si>
    <t>Cartera improductiva &gt;=90</t>
  </si>
  <si>
    <t>Total PROVISION  requerida</t>
  </si>
  <si>
    <t>Capital institucional</t>
  </si>
  <si>
    <t>Crecimiento Ap + Ahp</t>
  </si>
  <si>
    <t>Crecimiento otras captaciones</t>
  </si>
  <si>
    <t xml:space="preserve">Excedente / Aportes </t>
  </si>
  <si>
    <t>G. Personal + Generales / Ingresos</t>
  </si>
  <si>
    <t>Tasa Cartera</t>
  </si>
  <si>
    <t>Tasa Depositos</t>
  </si>
  <si>
    <t>Total depositos</t>
  </si>
  <si>
    <t>Patrimonio / Aportes</t>
  </si>
  <si>
    <t>PPE / Activos</t>
  </si>
  <si>
    <t>Otros costos</t>
  </si>
  <si>
    <t>Ventas</t>
  </si>
  <si>
    <t xml:space="preserve">Ventas de PPE </t>
  </si>
  <si>
    <t>Tasa Obligaciones Financieras DTF+ 4</t>
  </si>
  <si>
    <t>Venta de PPE</t>
  </si>
  <si>
    <t>% Provision cartera improductiva</t>
  </si>
  <si>
    <t>Intereses causados 97% (3% improductiva)</t>
  </si>
  <si>
    <t>LINEA 1</t>
  </si>
  <si>
    <t>LINEA 2</t>
  </si>
  <si>
    <t>LINEA 3</t>
  </si>
  <si>
    <t>LINEA 4</t>
  </si>
  <si>
    <t>LINEA 5</t>
  </si>
  <si>
    <t>LINEA 6</t>
  </si>
  <si>
    <t>LINEA 7</t>
  </si>
  <si>
    <t>LINEA 8</t>
  </si>
  <si>
    <t>Año 2024</t>
  </si>
  <si>
    <t>Año 2025</t>
  </si>
  <si>
    <t>Año 25</t>
  </si>
  <si>
    <t>No</t>
  </si>
  <si>
    <t>CEDULA</t>
  </si>
  <si>
    <t>DIRECCION</t>
  </si>
  <si>
    <t>APORTES</t>
  </si>
  <si>
    <t>PERMANENTE</t>
  </si>
  <si>
    <t>CREDITOS</t>
  </si>
  <si>
    <t>TOTAL AHORRO</t>
  </si>
  <si>
    <t xml:space="preserve">APROBACIONES  </t>
  </si>
  <si>
    <t>SITUACION FINANCIERA</t>
  </si>
  <si>
    <t xml:space="preserve">Ahorro Contractual  </t>
  </si>
  <si>
    <t>Tasa ahorro contractual</t>
  </si>
  <si>
    <t>% General</t>
  </si>
  <si>
    <t>Año 26</t>
  </si>
  <si>
    <t xml:space="preserve">Intereses causados </t>
  </si>
  <si>
    <t>Efectivo y Eq NETO</t>
  </si>
  <si>
    <t>ppto mes</t>
  </si>
  <si>
    <t>IBR</t>
  </si>
  <si>
    <t>Gastos Administración</t>
  </si>
  <si>
    <t>% asociados con ahorro vista</t>
  </si>
  <si>
    <t>Prom. Indiv. Ahorro Vista</t>
  </si>
  <si>
    <t xml:space="preserve">Prom. Indiv. Ahorro Contractual </t>
  </si>
  <si>
    <t>Rotación contractual</t>
  </si>
  <si>
    <t>Año 27</t>
  </si>
  <si>
    <t>Año 28</t>
  </si>
  <si>
    <t>Año 29</t>
  </si>
  <si>
    <t>Año 30</t>
  </si>
  <si>
    <t>Año 31</t>
  </si>
  <si>
    <t>Año 32</t>
  </si>
  <si>
    <t>CUC</t>
  </si>
  <si>
    <t>GASTO</t>
  </si>
  <si>
    <t>Excedente / Activos</t>
  </si>
  <si>
    <t>TEA  implicita Cartera</t>
  </si>
  <si>
    <t>SITUACION FCIERA</t>
  </si>
  <si>
    <t>RESULTADO</t>
  </si>
  <si>
    <t>py</t>
  </si>
  <si>
    <t>Ahorradores</t>
  </si>
  <si>
    <t>% asociados con ahorro contractual</t>
  </si>
  <si>
    <t>Retiros CDAT (25%)</t>
  </si>
  <si>
    <t>Año 2026</t>
  </si>
  <si>
    <t>Año 2027</t>
  </si>
  <si>
    <t>Excedentes 80%</t>
  </si>
  <si>
    <t>Tasa Ahorro Permanente (Inflacion año ant)</t>
  </si>
  <si>
    <t>Reajuste gastos</t>
  </si>
  <si>
    <t>Fondos  y gastos sociales</t>
  </si>
  <si>
    <t>Ahorro Vista</t>
  </si>
  <si>
    <t>Contractual</t>
  </si>
  <si>
    <t>Vistga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</si>
</sst>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8">
    <numFmt numFmtId="41" formatCode="_-* #,##0_-;\-* #,##0_-;_-* &quot;-&quot;_-;_-@_-"/>
    <numFmt numFmtId="43" formatCode="_-* #,##0.00_-;\-* #,##0.00_-;_-* &quot;-&quot;??_-;_-@_-"/>
    <numFmt numFmtId="164" formatCode="&quot;$&quot;#,##0;[Red]\-&quot;$&quot;#,##0"/>
    <numFmt numFmtId="165" formatCode="_-&quot;$&quot;* #,##0_-;\-&quot;$&quot;* #,##0_-;_-&quot;$&quot;* &quot;-&quot;_-;_-@_-"/>
    <numFmt numFmtId="166" formatCode="_-&quot;$&quot;* #,##0.00_-;\-&quot;$&quot;* #,##0.00_-;_-&quot;$&quot;* &quot;-&quot;??_-;_-@_-"/>
    <numFmt numFmtId="167" formatCode="_(&quot;$&quot;\ * #,##0.00_);_(&quot;$&quot;\ * \(#,##0.00\);_(&quot;$&quot;\ * &quot;-&quot;??_);_(@_)"/>
    <numFmt numFmtId="168" formatCode="_(* #,##0.00_);_(* \(#,##0.00\);_(* &quot;-&quot;??_);_(@_)"/>
    <numFmt numFmtId="169" formatCode="_ &quot;$&quot;\ * #,##0_ ;_ &quot;$&quot;\ * \-#,##0_ ;_ &quot;$&quot;\ * &quot;-&quot;_ ;_ @_ "/>
    <numFmt numFmtId="170" formatCode="_ * #,##0.00_ ;_ * \-#,##0.00_ ;_ * &quot;-&quot;??_ ;_ @_ "/>
    <numFmt numFmtId="171" formatCode="_-* #,##0_-;\-* #,##0_-;_-* &quot;-&quot;??_-;_-@_-"/>
    <numFmt numFmtId="172" formatCode="0.000%"/>
    <numFmt numFmtId="173" formatCode="_ * #,##0_ ;_ * \-#,##0_ ;_ * &quot;-&quot;??_ ;_ @_ "/>
    <numFmt numFmtId="174" formatCode="#,##0;[Red]\(#,##0\)"/>
    <numFmt numFmtId="175" formatCode="General_)"/>
    <numFmt numFmtId="176" formatCode="#.00"/>
    <numFmt numFmtId="177" formatCode="#."/>
    <numFmt numFmtId="178" formatCode="m\o\n\th\ d\,\ yyyy"/>
    <numFmt numFmtId="179" formatCode="#,#00"/>
    <numFmt numFmtId="180" formatCode="m\o\n\th\ d\,\ \y\y\y\y"/>
    <numFmt numFmtId="181" formatCode="0.0%"/>
    <numFmt numFmtId="182" formatCode="_([$€-2]* #,##0.00_);_([$€-2]* \(#,##0.00\);_([$€-2]* &quot;-&quot;??_)"/>
    <numFmt numFmtId="183" formatCode="_-&quot;$&quot;* #,##0_-;\-&quot;$&quot;* #,##0_-;_-&quot;$&quot;* &quot;-&quot;??_-;_-@_-"/>
    <numFmt numFmtId="184" formatCode="_(&quot;$&quot;\ * #,##0_);_(&quot;$&quot;\ * \(#,##0\);_(&quot;$&quot;\ * &quot;-&quot;??_);_(@_)"/>
    <numFmt numFmtId="185" formatCode="_-[$$-240A]* #,##0_-;\-[$$-240A]* #,##0_-;_-[$$-240A]* &quot;-&quot;??_-;_-@_-"/>
    <numFmt numFmtId="186" formatCode="&quot;$&quot;\ #,##0.0,,"/>
    <numFmt numFmtId="187" formatCode="&quot;$&quot;#,##0.0"/>
    <numFmt numFmtId="188" formatCode="_(* #,##0_);_(* \(#,##0\);_(* &quot;-&quot;??_);_(@_)"/>
    <numFmt numFmtId="189" formatCode="0.0000%"/>
  </numFmts>
  <fonts count="88" x14ac:knownFonts="1">
    <font>
      <sz val="10"/>
      <name val="Arial"/>
    </font>
    <font>
      <sz val="10"/>
      <color theme="1"/>
      <name val="Trebuchet MS"/>
      <family val="2"/>
    </font>
    <font>
      <sz val="10"/>
      <color theme="1"/>
      <name val="Trebuchet MS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color indexed="10"/>
      <name val="Arial Narrow"/>
      <family val="2"/>
    </font>
    <font>
      <sz val="10"/>
      <color indexed="10"/>
      <name val="Arial Narrow"/>
      <family val="2"/>
    </font>
    <font>
      <sz val="1"/>
      <color indexed="8"/>
      <name val="Courier"/>
      <family val="3"/>
    </font>
    <font>
      <sz val="12"/>
      <name val="Courier"/>
      <family val="3"/>
    </font>
    <font>
      <b/>
      <sz val="1"/>
      <color indexed="8"/>
      <name val="Courier"/>
      <family val="3"/>
    </font>
    <font>
      <b/>
      <sz val="12"/>
      <color indexed="48"/>
      <name val="Arial Narrow"/>
      <family val="2"/>
    </font>
    <font>
      <b/>
      <sz val="9"/>
      <name val="Arial Narrow"/>
      <family val="2"/>
    </font>
    <font>
      <b/>
      <sz val="14"/>
      <color indexed="8"/>
      <name val="Arial Narrow"/>
      <family val="2"/>
    </font>
    <font>
      <b/>
      <sz val="10"/>
      <color indexed="8"/>
      <name val="Arial Narrow"/>
      <family val="2"/>
    </font>
    <font>
      <sz val="10"/>
      <color indexed="8"/>
      <name val="Arial Narrow"/>
      <family val="2"/>
    </font>
    <font>
      <b/>
      <sz val="10"/>
      <color indexed="12"/>
      <name val="Arial Narrow"/>
      <family val="2"/>
    </font>
    <font>
      <sz val="9"/>
      <name val="Arial Narrow"/>
      <family val="2"/>
    </font>
    <font>
      <b/>
      <sz val="10"/>
      <color indexed="9"/>
      <name val="Arial Narrow"/>
      <family val="2"/>
    </font>
    <font>
      <b/>
      <sz val="9"/>
      <color indexed="9"/>
      <name val="Arial Narrow"/>
      <family val="2"/>
    </font>
    <font>
      <sz val="10"/>
      <color indexed="9"/>
      <name val="Arial Narrow"/>
      <family val="2"/>
    </font>
    <font>
      <b/>
      <sz val="12"/>
      <color indexed="9"/>
      <name val="Arial Narrow"/>
      <family val="2"/>
    </font>
    <font>
      <sz val="10"/>
      <color indexed="12"/>
      <name val="Arial Narrow"/>
      <family val="2"/>
    </font>
    <font>
      <b/>
      <sz val="14"/>
      <color indexed="12"/>
      <name val="Arial Narrow"/>
      <family val="2"/>
    </font>
    <font>
      <sz val="8"/>
      <name val="Arial"/>
      <family val="2"/>
    </font>
    <font>
      <b/>
      <sz val="8"/>
      <name val="Arial Narrow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10"/>
      <color indexed="16"/>
      <name val="Arial Narrow"/>
      <family val="2"/>
    </font>
    <font>
      <b/>
      <sz val="10"/>
      <color indexed="16"/>
      <name val="Arial Narrow"/>
      <family val="2"/>
    </font>
    <font>
      <sz val="10"/>
      <color indexed="58"/>
      <name val="Arial Narrow"/>
      <family val="2"/>
    </font>
    <font>
      <b/>
      <sz val="10"/>
      <color indexed="58"/>
      <name val="Arial Narrow"/>
      <family val="2"/>
    </font>
    <font>
      <sz val="12"/>
      <name val="Arial Narrow"/>
      <family val="2"/>
    </font>
    <font>
      <b/>
      <sz val="10"/>
      <color indexed="9"/>
      <name val="Arial Narrow"/>
      <family val="2"/>
    </font>
    <font>
      <sz val="11"/>
      <color theme="1"/>
      <name val="Calibri"/>
      <family val="2"/>
      <scheme val="minor"/>
    </font>
    <font>
      <b/>
      <sz val="10"/>
      <color rgb="FFFF0000"/>
      <name val="Arial Narrow"/>
      <family val="2"/>
    </font>
    <font>
      <b/>
      <sz val="9"/>
      <color rgb="FFFF0000"/>
      <name val="Arial Narrow"/>
      <family val="2"/>
    </font>
    <font>
      <b/>
      <sz val="10"/>
      <color rgb="FF0000FF"/>
      <name val="Arial Narrow"/>
      <family val="2"/>
    </font>
    <font>
      <b/>
      <sz val="10"/>
      <color theme="0"/>
      <name val="Arial Narrow"/>
      <family val="2"/>
    </font>
    <font>
      <b/>
      <sz val="8"/>
      <color theme="0"/>
      <name val="Arial Narrow"/>
      <family val="2"/>
    </font>
    <font>
      <sz val="10"/>
      <color theme="0"/>
      <name val="Arial Narrow"/>
      <family val="2"/>
    </font>
    <font>
      <sz val="10"/>
      <color theme="1"/>
      <name val="Arial Narrow"/>
      <family val="2"/>
    </font>
    <font>
      <b/>
      <sz val="12"/>
      <color theme="0"/>
      <name val="Arial Narrow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2"/>
      <color theme="1"/>
      <name val="Arial Narrow"/>
      <family val="2"/>
    </font>
    <font>
      <b/>
      <sz val="10"/>
      <color theme="1"/>
      <name val="Arial Narrow"/>
      <family val="2"/>
    </font>
    <font>
      <sz val="12"/>
      <color theme="1"/>
      <name val="Arial Narrow"/>
      <family val="2"/>
    </font>
    <font>
      <sz val="10"/>
      <name val="Arial"/>
      <family val="2"/>
    </font>
    <font>
      <sz val="8"/>
      <name val="Arial Narrow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sz val="8"/>
      <color theme="1"/>
      <name val="Arial Narrow"/>
      <family val="2"/>
    </font>
    <font>
      <b/>
      <sz val="8"/>
      <color rgb="FFFF0000"/>
      <name val="Arial Narrow"/>
      <family val="2"/>
    </font>
    <font>
      <b/>
      <sz val="8"/>
      <color rgb="FF0000FF"/>
      <name val="Arial Narrow"/>
      <family val="2"/>
    </font>
    <font>
      <b/>
      <sz val="8"/>
      <color indexed="9"/>
      <name val="Arial Narrow"/>
      <family val="2"/>
    </font>
    <font>
      <sz val="6"/>
      <name val="Arial Narrow"/>
      <family val="2"/>
    </font>
    <font>
      <b/>
      <sz val="6"/>
      <color rgb="FFFF0000"/>
      <name val="Arial Narrow"/>
      <family val="2"/>
    </font>
    <font>
      <b/>
      <sz val="6"/>
      <name val="Arial Narrow"/>
      <family val="2"/>
    </font>
    <font>
      <b/>
      <sz val="6"/>
      <color rgb="FF0000FF"/>
      <name val="Arial Narrow"/>
      <family val="2"/>
    </font>
    <font>
      <b/>
      <sz val="6"/>
      <color theme="0"/>
      <name val="Arial Narrow"/>
      <family val="2"/>
    </font>
    <font>
      <sz val="8"/>
      <color rgb="FFFF0000"/>
      <name val="Arial Narrow"/>
      <family val="2"/>
    </font>
    <font>
      <sz val="10"/>
      <color rgb="FFFF0000"/>
      <name val="Arial Narrow"/>
      <family val="2"/>
    </font>
  </fonts>
  <fills count="5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</borders>
  <cellStyleXfs count="108">
    <xf numFmtId="0" fontId="0" fillId="0" borderId="0"/>
    <xf numFmtId="0" fontId="34" fillId="2" borderId="0" applyNumberFormat="0" applyBorder="0" applyAlignment="0" applyProtection="0"/>
    <xf numFmtId="0" fontId="34" fillId="3" borderId="0" applyNumberFormat="0" applyBorder="0" applyAlignment="0" applyProtection="0"/>
    <xf numFmtId="0" fontId="34" fillId="4" borderId="0" applyNumberFormat="0" applyBorder="0" applyAlignment="0" applyProtection="0"/>
    <xf numFmtId="0" fontId="34" fillId="5" borderId="0" applyNumberFormat="0" applyBorder="0" applyAlignment="0" applyProtection="0"/>
    <xf numFmtId="0" fontId="34" fillId="6" borderId="0" applyNumberFormat="0" applyBorder="0" applyAlignment="0" applyProtection="0"/>
    <xf numFmtId="0" fontId="34" fillId="7" borderId="0" applyNumberFormat="0" applyBorder="0" applyAlignment="0" applyProtection="0"/>
    <xf numFmtId="0" fontId="34" fillId="8" borderId="0" applyNumberFormat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5" borderId="0" applyNumberFormat="0" applyBorder="0" applyAlignment="0" applyProtection="0"/>
    <xf numFmtId="0" fontId="34" fillId="8" borderId="0" applyNumberFormat="0" applyBorder="0" applyAlignment="0" applyProtection="0"/>
    <xf numFmtId="0" fontId="34" fillId="11" borderId="0" applyNumberFormat="0" applyBorder="0" applyAlignment="0" applyProtection="0"/>
    <xf numFmtId="0" fontId="35" fillId="12" borderId="0" applyNumberFormat="0" applyBorder="0" applyAlignment="0" applyProtection="0"/>
    <xf numFmtId="0" fontId="35" fillId="9" borderId="0" applyNumberFormat="0" applyBorder="0" applyAlignment="0" applyProtection="0"/>
    <xf numFmtId="0" fontId="35" fillId="10" borderId="0" applyNumberFormat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0" fontId="36" fillId="4" borderId="0" applyNumberFormat="0" applyBorder="0" applyAlignment="0" applyProtection="0"/>
    <xf numFmtId="0" fontId="37" fillId="16" borderId="1" applyNumberFormat="0" applyAlignment="0" applyProtection="0"/>
    <xf numFmtId="0" fontId="38" fillId="17" borderId="2" applyNumberFormat="0" applyAlignment="0" applyProtection="0"/>
    <xf numFmtId="0" fontId="39" fillId="0" borderId="3" applyNumberFormat="0" applyFill="0" applyAlignment="0" applyProtection="0"/>
    <xf numFmtId="175" fontId="17" fillId="0" borderId="0"/>
    <xf numFmtId="175" fontId="17" fillId="0" borderId="0"/>
    <xf numFmtId="178" fontId="16" fillId="0" borderId="0">
      <protection locked="0"/>
    </xf>
    <xf numFmtId="175" fontId="17" fillId="0" borderId="0"/>
    <xf numFmtId="180" fontId="16" fillId="0" borderId="0">
      <protection locked="0"/>
    </xf>
    <xf numFmtId="0" fontId="40" fillId="0" borderId="0" applyNumberFormat="0" applyFill="0" applyBorder="0" applyAlignment="0" applyProtection="0"/>
    <xf numFmtId="0" fontId="35" fillId="18" borderId="0" applyNumberFormat="0" applyBorder="0" applyAlignment="0" applyProtection="0"/>
    <xf numFmtId="0" fontId="35" fillId="19" borderId="0" applyNumberFormat="0" applyBorder="0" applyAlignment="0" applyProtection="0"/>
    <xf numFmtId="0" fontId="35" fillId="20" borderId="0" applyNumberFormat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21" borderId="0" applyNumberFormat="0" applyBorder="0" applyAlignment="0" applyProtection="0"/>
    <xf numFmtId="0" fontId="41" fillId="7" borderId="1" applyNumberFormat="0" applyAlignment="0" applyProtection="0"/>
    <xf numFmtId="0" fontId="10" fillId="0" borderId="0"/>
    <xf numFmtId="182" fontId="10" fillId="0" borderId="0" applyFont="0" applyFill="0" applyBorder="0" applyAlignment="0" applyProtection="0"/>
    <xf numFmtId="176" fontId="16" fillId="0" borderId="0">
      <protection locked="0"/>
    </xf>
    <xf numFmtId="175" fontId="17" fillId="0" borderId="0"/>
    <xf numFmtId="179" fontId="16" fillId="0" borderId="0">
      <protection locked="0"/>
    </xf>
    <xf numFmtId="175" fontId="17" fillId="0" borderId="0"/>
    <xf numFmtId="175" fontId="17" fillId="0" borderId="0"/>
    <xf numFmtId="177" fontId="18" fillId="0" borderId="0">
      <protection locked="0"/>
    </xf>
    <xf numFmtId="177" fontId="18" fillId="0" borderId="0">
      <protection locked="0"/>
    </xf>
    <xf numFmtId="0" fontId="42" fillId="3" borderId="0" applyNumberFormat="0" applyBorder="0" applyAlignment="0" applyProtection="0"/>
    <xf numFmtId="168" fontId="56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56" fillId="0" borderId="0" applyFont="0" applyFill="0" applyBorder="0" applyAlignment="0" applyProtection="0"/>
    <xf numFmtId="0" fontId="43" fillId="22" borderId="0" applyNumberFormat="0" applyBorder="0" applyAlignment="0" applyProtection="0"/>
    <xf numFmtId="0" fontId="56" fillId="0" borderId="0"/>
    <xf numFmtId="0" fontId="10" fillId="23" borderId="4" applyNumberFormat="0" applyFont="0" applyAlignment="0" applyProtection="0"/>
    <xf numFmtId="175" fontId="17" fillId="0" borderId="0"/>
    <xf numFmtId="9" fontId="56" fillId="0" borderId="0" applyFont="0" applyFill="0" applyBorder="0" applyAlignment="0" applyProtection="0"/>
    <xf numFmtId="0" fontId="44" fillId="16" borderId="5" applyNumberFormat="0" applyAlignment="0" applyProtection="0"/>
    <xf numFmtId="0" fontId="45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8" fillId="0" borderId="6" applyNumberFormat="0" applyFill="0" applyAlignment="0" applyProtection="0"/>
    <xf numFmtId="0" fontId="49" fillId="0" borderId="7" applyNumberFormat="0" applyFill="0" applyAlignment="0" applyProtection="0"/>
    <xf numFmtId="0" fontId="40" fillId="0" borderId="8" applyNumberFormat="0" applyFill="0" applyAlignment="0" applyProtection="0"/>
    <xf numFmtId="177" fontId="16" fillId="0" borderId="9">
      <protection locked="0"/>
    </xf>
    <xf numFmtId="175" fontId="17" fillId="0" borderId="0"/>
    <xf numFmtId="168" fontId="65" fillId="0" borderId="0" applyFont="0" applyFill="0" applyBorder="0" applyAlignment="0" applyProtection="0"/>
    <xf numFmtId="167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9" fillId="0" borderId="0"/>
    <xf numFmtId="167" fontId="66" fillId="0" borderId="0" applyFont="0" applyFill="0" applyBorder="0" applyAlignment="0" applyProtection="0"/>
    <xf numFmtId="9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43" fontId="67" fillId="0" borderId="0" applyFont="0" applyFill="0" applyBorder="0" applyAlignment="0" applyProtection="0"/>
    <xf numFmtId="9" fontId="67" fillId="0" borderId="0" applyFont="0" applyFill="0" applyBorder="0" applyAlignment="0" applyProtection="0"/>
    <xf numFmtId="0" fontId="8" fillId="0" borderId="0"/>
    <xf numFmtId="0" fontId="69" fillId="0" borderId="0">
      <alignment vertical="top"/>
    </xf>
    <xf numFmtId="0" fontId="7" fillId="0" borderId="0"/>
    <xf numFmtId="167" fontId="7" fillId="0" borderId="0" applyFont="0" applyFill="0" applyBorder="0" applyAlignment="0" applyProtection="0"/>
    <xf numFmtId="41" fontId="73" fillId="0" borderId="0" applyFont="0" applyFill="0" applyBorder="0" applyAlignment="0" applyProtection="0"/>
    <xf numFmtId="165" fontId="73" fillId="0" borderId="0" applyFont="0" applyFill="0" applyBorder="0" applyAlignment="0" applyProtection="0"/>
    <xf numFmtId="0" fontId="68" fillId="0" borderId="0">
      <alignment vertical="top"/>
    </xf>
    <xf numFmtId="41" fontId="68" fillId="0" borderId="0" applyFont="0" applyFill="0" applyBorder="0" applyAlignment="0" applyProtection="0">
      <alignment vertical="top"/>
    </xf>
    <xf numFmtId="165" fontId="68" fillId="0" borderId="0" applyFont="0" applyFill="0" applyBorder="0" applyAlignment="0" applyProtection="0">
      <alignment vertical="top"/>
    </xf>
    <xf numFmtId="0" fontId="6" fillId="0" borderId="0"/>
    <xf numFmtId="41" fontId="6" fillId="0" borderId="0" applyFont="0" applyFill="0" applyBorder="0" applyAlignment="0" applyProtection="0"/>
    <xf numFmtId="0" fontId="5" fillId="0" borderId="0"/>
    <xf numFmtId="168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68" fillId="0" borderId="0" applyFont="0" applyFill="0" applyBorder="0" applyAlignment="0" applyProtection="0">
      <alignment vertical="top"/>
    </xf>
    <xf numFmtId="41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3" fillId="0" borderId="0"/>
    <xf numFmtId="0" fontId="2" fillId="0" borderId="0"/>
    <xf numFmtId="0" fontId="3" fillId="0" borderId="0"/>
    <xf numFmtId="165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1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420">
    <xf numFmtId="0" fontId="0" fillId="0" borderId="0" xfId="0"/>
    <xf numFmtId="0" fontId="12" fillId="0" borderId="0" xfId="0" applyFont="1"/>
    <xf numFmtId="0" fontId="11" fillId="0" borderId="0" xfId="0" applyFont="1" applyAlignment="1">
      <alignment horizontal="center"/>
    </xf>
    <xf numFmtId="0" fontId="11" fillId="0" borderId="0" xfId="0" applyFont="1"/>
    <xf numFmtId="0" fontId="11" fillId="24" borderId="10" xfId="0" applyFont="1" applyFill="1" applyBorder="1" applyAlignment="1">
      <alignment horizontal="center" vertical="center" wrapText="1"/>
    </xf>
    <xf numFmtId="0" fontId="11" fillId="25" borderId="10" xfId="0" applyFont="1" applyFill="1" applyBorder="1" applyAlignment="1">
      <alignment horizontal="center" vertical="center" wrapText="1"/>
    </xf>
    <xf numFmtId="0" fontId="12" fillId="0" borderId="10" xfId="0" applyFont="1" applyBorder="1"/>
    <xf numFmtId="0" fontId="22" fillId="26" borderId="0" xfId="0" applyFont="1" applyFill="1"/>
    <xf numFmtId="0" fontId="22" fillId="27" borderId="11" xfId="0" applyFont="1" applyFill="1" applyBorder="1"/>
    <xf numFmtId="17" fontId="22" fillId="27" borderId="12" xfId="0" applyNumberFormat="1" applyFont="1" applyFill="1" applyBorder="1" applyAlignment="1">
      <alignment horizontal="center"/>
    </xf>
    <xf numFmtId="0" fontId="22" fillId="26" borderId="13" xfId="0" applyFont="1" applyFill="1" applyBorder="1"/>
    <xf numFmtId="171" fontId="22" fillId="26" borderId="14" xfId="0" applyNumberFormat="1" applyFont="1" applyFill="1" applyBorder="1"/>
    <xf numFmtId="171" fontId="22" fillId="26" borderId="15" xfId="0" applyNumberFormat="1" applyFont="1" applyFill="1" applyBorder="1"/>
    <xf numFmtId="0" fontId="22" fillId="24" borderId="16" xfId="0" applyFont="1" applyFill="1" applyBorder="1"/>
    <xf numFmtId="171" fontId="22" fillId="24" borderId="17" xfId="49" applyNumberFormat="1" applyFont="1" applyFill="1" applyBorder="1"/>
    <xf numFmtId="0" fontId="22" fillId="27" borderId="10" xfId="0" applyFont="1" applyFill="1" applyBorder="1"/>
    <xf numFmtId="17" fontId="22" fillId="27" borderId="10" xfId="0" applyNumberFormat="1" applyFont="1" applyFill="1" applyBorder="1" applyAlignment="1">
      <alignment horizontal="center"/>
    </xf>
    <xf numFmtId="171" fontId="23" fillId="26" borderId="10" xfId="0" applyNumberFormat="1" applyFont="1" applyFill="1" applyBorder="1"/>
    <xf numFmtId="0" fontId="22" fillId="26" borderId="10" xfId="0" applyFont="1" applyFill="1" applyBorder="1"/>
    <xf numFmtId="171" fontId="22" fillId="26" borderId="10" xfId="0" applyNumberFormat="1" applyFont="1" applyFill="1" applyBorder="1"/>
    <xf numFmtId="0" fontId="22" fillId="27" borderId="16" xfId="0" applyFont="1" applyFill="1" applyBorder="1"/>
    <xf numFmtId="17" fontId="22" fillId="27" borderId="17" xfId="0" applyNumberFormat="1" applyFont="1" applyFill="1" applyBorder="1" applyAlignment="1">
      <alignment horizontal="center"/>
    </xf>
    <xf numFmtId="171" fontId="23" fillId="26" borderId="18" xfId="0" applyNumberFormat="1" applyFont="1" applyFill="1" applyBorder="1"/>
    <xf numFmtId="0" fontId="11" fillId="0" borderId="10" xfId="0" applyFont="1" applyBorder="1" applyAlignment="1">
      <alignment horizontal="left"/>
    </xf>
    <xf numFmtId="171" fontId="12" fillId="0" borderId="0" xfId="50" applyNumberFormat="1" applyFont="1"/>
    <xf numFmtId="0" fontId="13" fillId="25" borderId="19" xfId="0" applyFont="1" applyFill="1" applyBorder="1"/>
    <xf numFmtId="0" fontId="12" fillId="0" borderId="20" xfId="0" applyFont="1" applyBorder="1"/>
    <xf numFmtId="174" fontId="12" fillId="0" borderId="10" xfId="50" applyNumberFormat="1" applyFont="1" applyBorder="1"/>
    <xf numFmtId="0" fontId="11" fillId="29" borderId="20" xfId="0" applyFont="1" applyFill="1" applyBorder="1"/>
    <xf numFmtId="174" fontId="11" fillId="29" borderId="10" xfId="50" applyNumberFormat="1" applyFont="1" applyFill="1" applyBorder="1"/>
    <xf numFmtId="0" fontId="12" fillId="0" borderId="20" xfId="0" quotePrefix="1" applyFont="1" applyBorder="1" applyAlignment="1">
      <alignment horizontal="left"/>
    </xf>
    <xf numFmtId="0" fontId="11" fillId="29" borderId="21" xfId="0" applyFont="1" applyFill="1" applyBorder="1"/>
    <xf numFmtId="174" fontId="11" fillId="29" borderId="22" xfId="50" applyNumberFormat="1" applyFont="1" applyFill="1" applyBorder="1"/>
    <xf numFmtId="0" fontId="25" fillId="0" borderId="20" xfId="0" applyFont="1" applyBorder="1"/>
    <xf numFmtId="0" fontId="25" fillId="0" borderId="20" xfId="0" quotePrefix="1" applyFont="1" applyBorder="1" applyAlignment="1">
      <alignment horizontal="left"/>
    </xf>
    <xf numFmtId="0" fontId="20" fillId="29" borderId="20" xfId="0" quotePrefix="1" applyFont="1" applyFill="1" applyBorder="1" applyAlignment="1">
      <alignment horizontal="left"/>
    </xf>
    <xf numFmtId="174" fontId="12" fillId="0" borderId="10" xfId="50" applyNumberFormat="1" applyFont="1" applyFill="1" applyBorder="1"/>
    <xf numFmtId="0" fontId="20" fillId="29" borderId="20" xfId="0" applyFont="1" applyFill="1" applyBorder="1"/>
    <xf numFmtId="174" fontId="11" fillId="25" borderId="10" xfId="50" applyNumberFormat="1" applyFont="1" applyFill="1" applyBorder="1"/>
    <xf numFmtId="0" fontId="11" fillId="29" borderId="20" xfId="0" applyFont="1" applyFill="1" applyBorder="1" applyAlignment="1">
      <alignment horizontal="left"/>
    </xf>
    <xf numFmtId="17" fontId="11" fillId="25" borderId="23" xfId="0" applyNumberFormat="1" applyFont="1" applyFill="1" applyBorder="1" applyAlignment="1">
      <alignment horizontal="center"/>
    </xf>
    <xf numFmtId="17" fontId="12" fillId="0" borderId="0" xfId="0" applyNumberFormat="1" applyFont="1"/>
    <xf numFmtId="17" fontId="26" fillId="30" borderId="23" xfId="0" applyNumberFormat="1" applyFont="1" applyFill="1" applyBorder="1" applyAlignment="1">
      <alignment horizontal="center"/>
    </xf>
    <xf numFmtId="17" fontId="27" fillId="31" borderId="19" xfId="0" applyNumberFormat="1" applyFont="1" applyFill="1" applyBorder="1" applyAlignment="1">
      <alignment horizontal="left"/>
    </xf>
    <xf numFmtId="171" fontId="28" fillId="30" borderId="24" xfId="0" quotePrefix="1" applyNumberFormat="1" applyFont="1" applyFill="1" applyBorder="1" applyAlignment="1">
      <alignment horizontal="left"/>
    </xf>
    <xf numFmtId="0" fontId="11" fillId="25" borderId="25" xfId="0" applyFont="1" applyFill="1" applyBorder="1" applyAlignment="1">
      <alignment horizontal="center"/>
    </xf>
    <xf numFmtId="171" fontId="11" fillId="0" borderId="0" xfId="66" applyNumberFormat="1" applyFont="1" applyFill="1" applyAlignment="1">
      <alignment horizontal="center"/>
    </xf>
    <xf numFmtId="0" fontId="11" fillId="25" borderId="25" xfId="0" applyFont="1" applyFill="1" applyBorder="1" applyAlignment="1">
      <alignment horizontal="left"/>
    </xf>
    <xf numFmtId="0" fontId="15" fillId="26" borderId="13" xfId="0" applyFont="1" applyFill="1" applyBorder="1"/>
    <xf numFmtId="0" fontId="12" fillId="26" borderId="13" xfId="0" applyFont="1" applyFill="1" applyBorder="1"/>
    <xf numFmtId="171" fontId="12" fillId="26" borderId="14" xfId="49" applyNumberFormat="1" applyFont="1" applyFill="1" applyBorder="1"/>
    <xf numFmtId="0" fontId="11" fillId="26" borderId="0" xfId="0" applyFont="1" applyFill="1"/>
    <xf numFmtId="0" fontId="12" fillId="0" borderId="13" xfId="0" applyFont="1" applyBorder="1"/>
    <xf numFmtId="0" fontId="30" fillId="26" borderId="13" xfId="0" applyFont="1" applyFill="1" applyBorder="1"/>
    <xf numFmtId="171" fontId="30" fillId="26" borderId="14" xfId="49" applyNumberFormat="1" applyFont="1" applyFill="1" applyBorder="1"/>
    <xf numFmtId="171" fontId="24" fillId="26" borderId="0" xfId="49" applyNumberFormat="1" applyFont="1" applyFill="1"/>
    <xf numFmtId="171" fontId="15" fillId="26" borderId="14" xfId="49" applyNumberFormat="1" applyFont="1" applyFill="1" applyBorder="1"/>
    <xf numFmtId="0" fontId="14" fillId="26" borderId="0" xfId="0" applyFont="1" applyFill="1"/>
    <xf numFmtId="17" fontId="29" fillId="30" borderId="19" xfId="0" applyNumberFormat="1" applyFont="1" applyFill="1" applyBorder="1"/>
    <xf numFmtId="171" fontId="12" fillId="0" borderId="0" xfId="66" applyNumberFormat="1" applyFont="1" applyAlignment="1"/>
    <xf numFmtId="0" fontId="20" fillId="25" borderId="20" xfId="0" quotePrefix="1" applyFont="1" applyFill="1" applyBorder="1" applyAlignment="1">
      <alignment horizontal="left"/>
    </xf>
    <xf numFmtId="0" fontId="11" fillId="25" borderId="26" xfId="0" applyFont="1" applyFill="1" applyBorder="1" applyAlignment="1">
      <alignment horizontal="left"/>
    </xf>
    <xf numFmtId="0" fontId="11" fillId="25" borderId="20" xfId="0" applyFont="1" applyFill="1" applyBorder="1" applyAlignment="1">
      <alignment horizontal="left"/>
    </xf>
    <xf numFmtId="171" fontId="28" fillId="30" borderId="24" xfId="0" applyNumberFormat="1" applyFont="1" applyFill="1" applyBorder="1" applyAlignment="1">
      <alignment horizontal="left"/>
    </xf>
    <xf numFmtId="171" fontId="28" fillId="30" borderId="24" xfId="0" applyNumberFormat="1" applyFont="1" applyFill="1" applyBorder="1"/>
    <xf numFmtId="174" fontId="12" fillId="0" borderId="10" xfId="50" applyNumberFormat="1" applyFont="1" applyBorder="1" applyAlignment="1"/>
    <xf numFmtId="171" fontId="26" fillId="30" borderId="24" xfId="0" applyNumberFormat="1" applyFont="1" applyFill="1" applyBorder="1"/>
    <xf numFmtId="10" fontId="12" fillId="0" borderId="0" xfId="68" applyNumberFormat="1" applyFont="1" applyAlignment="1"/>
    <xf numFmtId="1" fontId="12" fillId="0" borderId="0" xfId="0" applyNumberFormat="1" applyFont="1"/>
    <xf numFmtId="174" fontId="12" fillId="0" borderId="0" xfId="0" applyNumberFormat="1" applyFont="1"/>
    <xf numFmtId="171" fontId="12" fillId="0" borderId="0" xfId="0" applyNumberFormat="1" applyFont="1"/>
    <xf numFmtId="0" fontId="30" fillId="0" borderId="0" xfId="0" applyFont="1"/>
    <xf numFmtId="0" fontId="30" fillId="0" borderId="0" xfId="0" quotePrefix="1" applyFont="1" applyAlignment="1">
      <alignment horizontal="left"/>
    </xf>
    <xf numFmtId="171" fontId="26" fillId="30" borderId="24" xfId="0" applyNumberFormat="1" applyFont="1" applyFill="1" applyBorder="1" applyAlignment="1">
      <alignment horizontal="left"/>
    </xf>
    <xf numFmtId="171" fontId="26" fillId="30" borderId="10" xfId="0" applyNumberFormat="1" applyFont="1" applyFill="1" applyBorder="1" applyAlignment="1">
      <alignment horizontal="left"/>
    </xf>
    <xf numFmtId="0" fontId="12" fillId="0" borderId="0" xfId="0" quotePrefix="1" applyFont="1" applyAlignment="1">
      <alignment horizontal="left"/>
    </xf>
    <xf numFmtId="17" fontId="11" fillId="25" borderId="10" xfId="48" applyNumberFormat="1" applyFont="1" applyFill="1" applyBorder="1" applyAlignment="1">
      <alignment horizontal="center"/>
    </xf>
    <xf numFmtId="0" fontId="14" fillId="0" borderId="0" xfId="0" applyFont="1"/>
    <xf numFmtId="10" fontId="14" fillId="0" borderId="0" xfId="68" applyNumberFormat="1" applyFont="1"/>
    <xf numFmtId="0" fontId="11" fillId="25" borderId="27" xfId="0" applyFont="1" applyFill="1" applyBorder="1" applyAlignment="1">
      <alignment horizontal="center" vertical="center" wrapText="1"/>
    </xf>
    <xf numFmtId="0" fontId="11" fillId="25" borderId="26" xfId="0" quotePrefix="1" applyFont="1" applyFill="1" applyBorder="1" applyAlignment="1">
      <alignment horizontal="left"/>
    </xf>
    <xf numFmtId="174" fontId="24" fillId="0" borderId="10" xfId="50" applyNumberFormat="1" applyFont="1" applyBorder="1" applyAlignment="1"/>
    <xf numFmtId="0" fontId="24" fillId="0" borderId="0" xfId="0" applyFont="1"/>
    <xf numFmtId="0" fontId="50" fillId="26" borderId="13" xfId="0" applyFont="1" applyFill="1" applyBorder="1"/>
    <xf numFmtId="171" fontId="50" fillId="26" borderId="14" xfId="49" applyNumberFormat="1" applyFont="1" applyFill="1" applyBorder="1"/>
    <xf numFmtId="0" fontId="51" fillId="26" borderId="0" xfId="0" applyFont="1" applyFill="1"/>
    <xf numFmtId="0" fontId="52" fillId="26" borderId="13" xfId="0" applyFont="1" applyFill="1" applyBorder="1"/>
    <xf numFmtId="171" fontId="52" fillId="26" borderId="14" xfId="49" applyNumberFormat="1" applyFont="1" applyFill="1" applyBorder="1"/>
    <xf numFmtId="0" fontId="53" fillId="26" borderId="0" xfId="0" applyFont="1" applyFill="1"/>
    <xf numFmtId="0" fontId="11" fillId="25" borderId="16" xfId="0" quotePrefix="1" applyFont="1" applyFill="1" applyBorder="1" applyAlignment="1">
      <alignment horizontal="center" vertical="center" wrapText="1"/>
    </xf>
    <xf numFmtId="0" fontId="11" fillId="25" borderId="16" xfId="0" applyFont="1" applyFill="1" applyBorder="1" applyAlignment="1">
      <alignment horizontal="left" vertical="center"/>
    </xf>
    <xf numFmtId="0" fontId="14" fillId="0" borderId="0" xfId="0" quotePrefix="1" applyFont="1" applyAlignment="1">
      <alignment horizontal="left"/>
    </xf>
    <xf numFmtId="171" fontId="12" fillId="0" borderId="0" xfId="50" applyNumberFormat="1" applyFont="1" applyAlignment="1"/>
    <xf numFmtId="0" fontId="12" fillId="26" borderId="13" xfId="0" quotePrefix="1" applyFont="1" applyFill="1" applyBorder="1" applyAlignment="1">
      <alignment horizontal="left"/>
    </xf>
    <xf numFmtId="171" fontId="26" fillId="30" borderId="0" xfId="0" applyNumberFormat="1" applyFont="1" applyFill="1"/>
    <xf numFmtId="169" fontId="12" fillId="0" borderId="0" xfId="0" applyNumberFormat="1" applyFont="1"/>
    <xf numFmtId="174" fontId="26" fillId="30" borderId="10" xfId="50" applyNumberFormat="1" applyFont="1" applyFill="1" applyBorder="1" applyAlignment="1"/>
    <xf numFmtId="9" fontId="12" fillId="0" borderId="0" xfId="68" applyFont="1" applyAlignment="1"/>
    <xf numFmtId="183" fontId="12" fillId="0" borderId="0" xfId="67" applyNumberFormat="1" applyFont="1"/>
    <xf numFmtId="10" fontId="28" fillId="30" borderId="24" xfId="68" quotePrefix="1" applyNumberFormat="1" applyFont="1" applyFill="1" applyBorder="1" applyAlignment="1">
      <alignment horizontal="left"/>
    </xf>
    <xf numFmtId="174" fontId="12" fillId="25" borderId="10" xfId="50" applyNumberFormat="1" applyFont="1" applyFill="1" applyBorder="1" applyAlignment="1"/>
    <xf numFmtId="10" fontId="12" fillId="0" borderId="10" xfId="68" applyNumberFormat="1" applyFont="1" applyFill="1" applyBorder="1" applyAlignment="1">
      <alignment horizontal="center"/>
    </xf>
    <xf numFmtId="171" fontId="12" fillId="0" borderId="10" xfId="66" applyNumberFormat="1" applyFont="1" applyFill="1" applyBorder="1" applyAlignment="1">
      <alignment horizontal="center"/>
    </xf>
    <xf numFmtId="15" fontId="11" fillId="28" borderId="10" xfId="0" quotePrefix="1" applyNumberFormat="1" applyFont="1" applyFill="1" applyBorder="1" applyAlignment="1">
      <alignment horizontal="center"/>
    </xf>
    <xf numFmtId="174" fontId="12" fillId="32" borderId="10" xfId="50" applyNumberFormat="1" applyFont="1" applyFill="1" applyBorder="1" applyAlignment="1"/>
    <xf numFmtId="173" fontId="12" fillId="32" borderId="10" xfId="48" applyNumberFormat="1" applyFont="1" applyFill="1" applyBorder="1" applyAlignment="1"/>
    <xf numFmtId="173" fontId="11" fillId="32" borderId="10" xfId="47" applyNumberFormat="1" applyFont="1" applyFill="1" applyBorder="1" applyAlignment="1">
      <alignment horizontal="right" vertical="center" wrapText="1"/>
    </xf>
    <xf numFmtId="0" fontId="22" fillId="32" borderId="29" xfId="0" applyFont="1" applyFill="1" applyBorder="1"/>
    <xf numFmtId="0" fontId="22" fillId="32" borderId="30" xfId="0" applyFont="1" applyFill="1" applyBorder="1"/>
    <xf numFmtId="0" fontId="15" fillId="32" borderId="30" xfId="0" applyFont="1" applyFill="1" applyBorder="1"/>
    <xf numFmtId="0" fontId="12" fillId="32" borderId="30" xfId="0" applyFont="1" applyFill="1" applyBorder="1"/>
    <xf numFmtId="0" fontId="50" fillId="32" borderId="30" xfId="0" applyFont="1" applyFill="1" applyBorder="1"/>
    <xf numFmtId="0" fontId="52" fillId="32" borderId="30" xfId="0" applyFont="1" applyFill="1" applyBorder="1"/>
    <xf numFmtId="0" fontId="30" fillId="32" borderId="30" xfId="0" applyFont="1" applyFill="1" applyBorder="1"/>
    <xf numFmtId="0" fontId="22" fillId="32" borderId="31" xfId="0" applyFont="1" applyFill="1" applyBorder="1"/>
    <xf numFmtId="17" fontId="22" fillId="32" borderId="12" xfId="0" applyNumberFormat="1" applyFont="1" applyFill="1" applyBorder="1" applyAlignment="1">
      <alignment horizontal="center"/>
    </xf>
    <xf numFmtId="171" fontId="12" fillId="32" borderId="10" xfId="0" applyNumberFormat="1" applyFont="1" applyFill="1" applyBorder="1"/>
    <xf numFmtId="171" fontId="22" fillId="32" borderId="10" xfId="0" applyNumberFormat="1" applyFont="1" applyFill="1" applyBorder="1"/>
    <xf numFmtId="0" fontId="12" fillId="32" borderId="18" xfId="0" applyFont="1" applyFill="1" applyBorder="1"/>
    <xf numFmtId="0" fontId="12" fillId="32" borderId="10" xfId="0" applyFont="1" applyFill="1" applyBorder="1"/>
    <xf numFmtId="0" fontId="11" fillId="32" borderId="10" xfId="0" applyFont="1" applyFill="1" applyBorder="1" applyAlignment="1">
      <alignment horizontal="left"/>
    </xf>
    <xf numFmtId="0" fontId="11" fillId="32" borderId="31" xfId="0" applyFont="1" applyFill="1" applyBorder="1" applyAlignment="1">
      <alignment horizontal="center" vertical="center" wrapText="1"/>
    </xf>
    <xf numFmtId="0" fontId="11" fillId="32" borderId="31" xfId="0" applyFont="1" applyFill="1" applyBorder="1" applyAlignment="1">
      <alignment horizontal="left" vertical="center"/>
    </xf>
    <xf numFmtId="0" fontId="11" fillId="32" borderId="10" xfId="0" applyFont="1" applyFill="1" applyBorder="1" applyAlignment="1">
      <alignment horizontal="center" vertical="center" wrapText="1"/>
    </xf>
    <xf numFmtId="0" fontId="22" fillId="32" borderId="10" xfId="0" applyFont="1" applyFill="1" applyBorder="1"/>
    <xf numFmtId="171" fontId="12" fillId="0" borderId="0" xfId="66" applyNumberFormat="1" applyFont="1" applyFill="1"/>
    <xf numFmtId="183" fontId="54" fillId="0" borderId="0" xfId="67" applyNumberFormat="1" applyFont="1"/>
    <xf numFmtId="0" fontId="54" fillId="0" borderId="0" xfId="0" applyFont="1"/>
    <xf numFmtId="17" fontId="11" fillId="25" borderId="10" xfId="0" applyNumberFormat="1" applyFont="1" applyFill="1" applyBorder="1" applyAlignment="1">
      <alignment horizontal="center"/>
    </xf>
    <xf numFmtId="183" fontId="12" fillId="0" borderId="0" xfId="67" applyNumberFormat="1" applyFont="1" applyAlignment="1"/>
    <xf numFmtId="183" fontId="55" fillId="33" borderId="10" xfId="0" applyNumberFormat="1" applyFont="1" applyFill="1" applyBorder="1"/>
    <xf numFmtId="0" fontId="11" fillId="25" borderId="10" xfId="0" applyFont="1" applyFill="1" applyBorder="1" applyAlignment="1">
      <alignment horizontal="left"/>
    </xf>
    <xf numFmtId="10" fontId="57" fillId="0" borderId="0" xfId="68" applyNumberFormat="1" applyFont="1" applyAlignment="1"/>
    <xf numFmtId="171" fontId="12" fillId="0" borderId="10" xfId="0" applyNumberFormat="1" applyFont="1" applyBorder="1" applyAlignment="1">
      <alignment horizontal="center"/>
    </xf>
    <xf numFmtId="0" fontId="12" fillId="35" borderId="0" xfId="0" applyFont="1" applyFill="1"/>
    <xf numFmtId="171" fontId="12" fillId="35" borderId="0" xfId="66" applyNumberFormat="1" applyFont="1" applyFill="1"/>
    <xf numFmtId="43" fontId="12" fillId="35" borderId="0" xfId="66" applyNumberFormat="1" applyFont="1" applyFill="1"/>
    <xf numFmtId="174" fontId="12" fillId="0" borderId="0" xfId="50" applyNumberFormat="1" applyFont="1" applyBorder="1" applyAlignment="1"/>
    <xf numFmtId="171" fontId="28" fillId="30" borderId="20" xfId="0" applyNumberFormat="1" applyFont="1" applyFill="1" applyBorder="1"/>
    <xf numFmtId="171" fontId="26" fillId="30" borderId="21" xfId="0" applyNumberFormat="1" applyFont="1" applyFill="1" applyBorder="1"/>
    <xf numFmtId="171" fontId="26" fillId="30" borderId="28" xfId="0" applyNumberFormat="1" applyFont="1" applyFill="1" applyBorder="1"/>
    <xf numFmtId="0" fontId="58" fillId="0" borderId="20" xfId="0" quotePrefix="1" applyFont="1" applyBorder="1" applyAlignment="1">
      <alignment horizontal="left"/>
    </xf>
    <xf numFmtId="174" fontId="57" fillId="0" borderId="10" xfId="50" applyNumberFormat="1" applyFont="1" applyBorder="1"/>
    <xf numFmtId="0" fontId="57" fillId="0" borderId="0" xfId="0" applyFont="1"/>
    <xf numFmtId="0" fontId="11" fillId="36" borderId="0" xfId="0" applyFont="1" applyFill="1" applyAlignment="1">
      <alignment horizontal="center"/>
    </xf>
    <xf numFmtId="183" fontId="60" fillId="37" borderId="0" xfId="67" applyNumberFormat="1" applyFont="1" applyFill="1" applyAlignment="1"/>
    <xf numFmtId="183" fontId="60" fillId="37" borderId="10" xfId="67" applyNumberFormat="1" applyFont="1" applyFill="1" applyBorder="1"/>
    <xf numFmtId="0" fontId="22" fillId="0" borderId="0" xfId="0" applyFont="1"/>
    <xf numFmtId="0" fontId="21" fillId="0" borderId="0" xfId="0" applyFont="1" applyAlignment="1">
      <alignment horizontal="left"/>
    </xf>
    <xf numFmtId="171" fontId="22" fillId="0" borderId="0" xfId="0" applyNumberFormat="1" applyFont="1"/>
    <xf numFmtId="10" fontId="19" fillId="0" borderId="0" xfId="68" applyNumberFormat="1" applyFont="1" applyFill="1" applyAlignment="1">
      <alignment horizontal="center"/>
    </xf>
    <xf numFmtId="10" fontId="22" fillId="0" borderId="0" xfId="68" applyNumberFormat="1" applyFont="1" applyFill="1" applyAlignment="1">
      <alignment horizontal="center"/>
    </xf>
    <xf numFmtId="10" fontId="24" fillId="0" borderId="0" xfId="68" applyNumberFormat="1" applyFont="1" applyFill="1" applyAlignment="1">
      <alignment horizontal="center"/>
    </xf>
    <xf numFmtId="172" fontId="22" fillId="0" borderId="0" xfId="68" applyNumberFormat="1" applyFont="1" applyFill="1" applyAlignment="1">
      <alignment horizontal="center"/>
    </xf>
    <xf numFmtId="0" fontId="31" fillId="0" borderId="0" xfId="0" applyFont="1"/>
    <xf numFmtId="0" fontId="21" fillId="0" borderId="0" xfId="0" applyFont="1"/>
    <xf numFmtId="183" fontId="12" fillId="0" borderId="10" xfId="67" applyNumberFormat="1" applyFont="1" applyFill="1" applyBorder="1" applyAlignment="1">
      <alignment horizontal="center"/>
    </xf>
    <xf numFmtId="181" fontId="26" fillId="34" borderId="0" xfId="0" applyNumberFormat="1" applyFont="1" applyFill="1"/>
    <xf numFmtId="171" fontId="12" fillId="0" borderId="10" xfId="66" applyNumberFormat="1" applyFont="1" applyFill="1" applyBorder="1"/>
    <xf numFmtId="171" fontId="60" fillId="40" borderId="10" xfId="66" applyNumberFormat="1" applyFont="1" applyFill="1" applyBorder="1"/>
    <xf numFmtId="10" fontId="12" fillId="0" borderId="10" xfId="68" applyNumberFormat="1" applyFont="1" applyFill="1" applyBorder="1" applyAlignment="1">
      <alignment horizontal="center" vertical="center"/>
    </xf>
    <xf numFmtId="171" fontId="57" fillId="30" borderId="24" xfId="0" applyNumberFormat="1" applyFont="1" applyFill="1" applyBorder="1" applyAlignment="1">
      <alignment horizontal="left"/>
    </xf>
    <xf numFmtId="174" fontId="57" fillId="0" borderId="10" xfId="50" applyNumberFormat="1" applyFont="1" applyBorder="1" applyAlignment="1"/>
    <xf numFmtId="171" fontId="57" fillId="0" borderId="0" xfId="66" applyNumberFormat="1" applyFont="1" applyFill="1" applyAlignment="1">
      <alignment horizontal="center"/>
    </xf>
    <xf numFmtId="168" fontId="56" fillId="0" borderId="0" xfId="46" applyFont="1"/>
    <xf numFmtId="0" fontId="14" fillId="35" borderId="0" xfId="0" applyFont="1" applyFill="1"/>
    <xf numFmtId="0" fontId="11" fillId="35" borderId="0" xfId="0" applyFont="1" applyFill="1"/>
    <xf numFmtId="10" fontId="14" fillId="35" borderId="0" xfId="68" applyNumberFormat="1" applyFont="1" applyFill="1"/>
    <xf numFmtId="10" fontId="12" fillId="35" borderId="10" xfId="68" applyNumberFormat="1" applyFont="1" applyFill="1" applyBorder="1" applyAlignment="1">
      <alignment horizontal="center"/>
    </xf>
    <xf numFmtId="9" fontId="22" fillId="0" borderId="0" xfId="68" applyFont="1" applyFill="1"/>
    <xf numFmtId="0" fontId="57" fillId="0" borderId="20" xfId="0" quotePrefix="1" applyFont="1" applyBorder="1" applyAlignment="1">
      <alignment horizontal="left"/>
    </xf>
    <xf numFmtId="174" fontId="57" fillId="0" borderId="10" xfId="50" applyNumberFormat="1" applyFont="1" applyFill="1" applyBorder="1"/>
    <xf numFmtId="183" fontId="12" fillId="0" borderId="0" xfId="0" applyNumberFormat="1" applyFont="1"/>
    <xf numFmtId="181" fontId="12" fillId="35" borderId="0" xfId="68" applyNumberFormat="1" applyFont="1" applyFill="1"/>
    <xf numFmtId="184" fontId="12" fillId="0" borderId="0" xfId="67" applyNumberFormat="1" applyFont="1"/>
    <xf numFmtId="184" fontId="25" fillId="0" borderId="0" xfId="67" applyNumberFormat="1" applyFont="1"/>
    <xf numFmtId="10" fontId="57" fillId="0" borderId="10" xfId="68" applyNumberFormat="1" applyFont="1" applyFill="1" applyBorder="1" applyAlignment="1">
      <alignment horizontal="center"/>
    </xf>
    <xf numFmtId="0" fontId="26" fillId="33" borderId="10" xfId="0" applyFont="1" applyFill="1" applyBorder="1"/>
    <xf numFmtId="184" fontId="12" fillId="0" borderId="10" xfId="70" applyNumberFormat="1" applyFont="1" applyBorder="1" applyAlignment="1"/>
    <xf numFmtId="15" fontId="26" fillId="30" borderId="10" xfId="0" applyNumberFormat="1" applyFont="1" applyFill="1" applyBorder="1" applyAlignment="1">
      <alignment horizontal="center" vertical="center" wrapText="1"/>
    </xf>
    <xf numFmtId="10" fontId="12" fillId="0" borderId="0" xfId="75" applyNumberFormat="1" applyFont="1"/>
    <xf numFmtId="2" fontId="12" fillId="0" borderId="0" xfId="0" applyNumberFormat="1" applyFont="1"/>
    <xf numFmtId="171" fontId="63" fillId="38" borderId="10" xfId="74" applyNumberFormat="1" applyFont="1" applyFill="1" applyBorder="1" applyAlignment="1">
      <alignment horizontal="center"/>
    </xf>
    <xf numFmtId="171" fontId="63" fillId="38" borderId="10" xfId="68" applyNumberFormat="1" applyFont="1" applyFill="1" applyBorder="1" applyAlignment="1">
      <alignment horizontal="center"/>
    </xf>
    <xf numFmtId="185" fontId="71" fillId="41" borderId="10" xfId="68" applyNumberFormat="1" applyFont="1" applyFill="1" applyBorder="1" applyAlignment="1">
      <alignment horizontal="center"/>
    </xf>
    <xf numFmtId="10" fontId="63" fillId="42" borderId="10" xfId="68" applyNumberFormat="1" applyFont="1" applyFill="1" applyBorder="1" applyAlignment="1">
      <alignment horizontal="center"/>
    </xf>
    <xf numFmtId="185" fontId="63" fillId="42" borderId="10" xfId="68" applyNumberFormat="1" applyFont="1" applyFill="1" applyBorder="1" applyAlignment="1">
      <alignment horizontal="center"/>
    </xf>
    <xf numFmtId="185" fontId="71" fillId="42" borderId="10" xfId="68" applyNumberFormat="1" applyFont="1" applyFill="1" applyBorder="1" applyAlignment="1">
      <alignment horizontal="center"/>
    </xf>
    <xf numFmtId="185" fontId="71" fillId="43" borderId="10" xfId="68" applyNumberFormat="1" applyFont="1" applyFill="1" applyBorder="1" applyAlignment="1">
      <alignment horizontal="center"/>
    </xf>
    <xf numFmtId="10" fontId="64" fillId="40" borderId="10" xfId="68" applyNumberFormat="1" applyFont="1" applyFill="1" applyBorder="1" applyAlignment="1">
      <alignment horizontal="center"/>
    </xf>
    <xf numFmtId="185" fontId="60" fillId="40" borderId="10" xfId="68" applyNumberFormat="1" applyFont="1" applyFill="1" applyBorder="1" applyAlignment="1">
      <alignment horizontal="center"/>
    </xf>
    <xf numFmtId="10" fontId="64" fillId="40" borderId="0" xfId="68" applyNumberFormat="1" applyFont="1" applyFill="1" applyBorder="1" applyAlignment="1">
      <alignment horizontal="left"/>
    </xf>
    <xf numFmtId="185" fontId="60" fillId="40" borderId="0" xfId="68" applyNumberFormat="1" applyFont="1" applyFill="1" applyBorder="1" applyAlignment="1">
      <alignment horizontal="center"/>
    </xf>
    <xf numFmtId="10" fontId="62" fillId="40" borderId="10" xfId="68" applyNumberFormat="1" applyFont="1" applyFill="1" applyBorder="1" applyAlignment="1">
      <alignment horizontal="center"/>
    </xf>
    <xf numFmtId="171" fontId="60" fillId="40" borderId="10" xfId="74" applyNumberFormat="1" applyFont="1" applyFill="1" applyBorder="1" applyAlignment="1">
      <alignment horizontal="center"/>
    </xf>
    <xf numFmtId="0" fontId="22" fillId="27" borderId="33" xfId="0" applyFont="1" applyFill="1" applyBorder="1"/>
    <xf numFmtId="10" fontId="72" fillId="38" borderId="27" xfId="68" applyNumberFormat="1" applyFont="1" applyFill="1" applyBorder="1" applyAlignment="1">
      <alignment horizontal="left"/>
    </xf>
    <xf numFmtId="10" fontId="70" fillId="41" borderId="27" xfId="68" applyNumberFormat="1" applyFont="1" applyFill="1" applyBorder="1" applyAlignment="1">
      <alignment horizontal="left"/>
    </xf>
    <xf numFmtId="10" fontId="72" fillId="42" borderId="27" xfId="68" applyNumberFormat="1" applyFont="1" applyFill="1" applyBorder="1" applyAlignment="1">
      <alignment horizontal="left"/>
    </xf>
    <xf numFmtId="10" fontId="70" fillId="42" borderId="27" xfId="68" applyNumberFormat="1" applyFont="1" applyFill="1" applyBorder="1" applyAlignment="1">
      <alignment horizontal="left"/>
    </xf>
    <xf numFmtId="10" fontId="70" fillId="43" borderId="27" xfId="68" applyNumberFormat="1" applyFont="1" applyFill="1" applyBorder="1" applyAlignment="1">
      <alignment horizontal="left"/>
    </xf>
    <xf numFmtId="10" fontId="64" fillId="40" borderId="27" xfId="68" applyNumberFormat="1" applyFont="1" applyFill="1" applyBorder="1" applyAlignment="1">
      <alignment horizontal="left"/>
    </xf>
    <xf numFmtId="17" fontId="22" fillId="27" borderId="29" xfId="0" applyNumberFormat="1" applyFont="1" applyFill="1" applyBorder="1" applyAlignment="1">
      <alignment horizontal="center"/>
    </xf>
    <xf numFmtId="171" fontId="63" fillId="38" borderId="24" xfId="74" applyNumberFormat="1" applyFont="1" applyFill="1" applyBorder="1" applyAlignment="1">
      <alignment horizontal="center"/>
    </xf>
    <xf numFmtId="171" fontId="63" fillId="38" borderId="24" xfId="68" applyNumberFormat="1" applyFont="1" applyFill="1" applyBorder="1" applyAlignment="1">
      <alignment horizontal="center"/>
    </xf>
    <xf numFmtId="10" fontId="63" fillId="38" borderId="24" xfId="68" applyNumberFormat="1" applyFont="1" applyFill="1" applyBorder="1" applyAlignment="1">
      <alignment horizontal="center"/>
    </xf>
    <xf numFmtId="185" fontId="71" fillId="41" borderId="24" xfId="68" applyNumberFormat="1" applyFont="1" applyFill="1" applyBorder="1" applyAlignment="1">
      <alignment horizontal="center"/>
    </xf>
    <xf numFmtId="185" fontId="63" fillId="42" borderId="24" xfId="68" applyNumberFormat="1" applyFont="1" applyFill="1" applyBorder="1" applyAlignment="1">
      <alignment horizontal="center"/>
    </xf>
    <xf numFmtId="10" fontId="63" fillId="42" borderId="24" xfId="68" applyNumberFormat="1" applyFont="1" applyFill="1" applyBorder="1" applyAlignment="1">
      <alignment horizontal="center"/>
    </xf>
    <xf numFmtId="43" fontId="63" fillId="42" borderId="24" xfId="74" applyFont="1" applyFill="1" applyBorder="1" applyAlignment="1">
      <alignment horizontal="center"/>
    </xf>
    <xf numFmtId="185" fontId="71" fillId="42" borderId="24" xfId="68" applyNumberFormat="1" applyFont="1" applyFill="1" applyBorder="1" applyAlignment="1">
      <alignment horizontal="center"/>
    </xf>
    <xf numFmtId="185" fontId="71" fillId="43" borderId="24" xfId="68" applyNumberFormat="1" applyFont="1" applyFill="1" applyBorder="1" applyAlignment="1">
      <alignment horizontal="center"/>
    </xf>
    <xf numFmtId="185" fontId="60" fillId="40" borderId="24" xfId="68" applyNumberFormat="1" applyFont="1" applyFill="1" applyBorder="1" applyAlignment="1">
      <alignment horizontal="center"/>
    </xf>
    <xf numFmtId="185" fontId="60" fillId="40" borderId="10" xfId="74" applyNumberFormat="1" applyFont="1" applyFill="1" applyBorder="1" applyAlignment="1">
      <alignment horizontal="center"/>
    </xf>
    <xf numFmtId="10" fontId="60" fillId="40" borderId="10" xfId="75" applyNumberFormat="1" applyFont="1" applyFill="1" applyBorder="1" applyAlignment="1">
      <alignment horizontal="center"/>
    </xf>
    <xf numFmtId="185" fontId="63" fillId="42" borderId="10" xfId="74" applyNumberFormat="1" applyFont="1" applyFill="1" applyBorder="1" applyAlignment="1">
      <alignment horizontal="center"/>
    </xf>
    <xf numFmtId="185" fontId="22" fillId="0" borderId="0" xfId="0" applyNumberFormat="1" applyFont="1"/>
    <xf numFmtId="10" fontId="12" fillId="0" borderId="0" xfId="0" applyNumberFormat="1" applyFont="1"/>
    <xf numFmtId="10" fontId="12" fillId="0" borderId="0" xfId="75" applyNumberFormat="1" applyFont="1" applyAlignment="1"/>
    <xf numFmtId="165" fontId="12" fillId="0" borderId="0" xfId="81" applyFont="1" applyAlignment="1"/>
    <xf numFmtId="10" fontId="26" fillId="34" borderId="0" xfId="0" applyNumberFormat="1" applyFont="1" applyFill="1"/>
    <xf numFmtId="10" fontId="60" fillId="45" borderId="10" xfId="68" applyNumberFormat="1" applyFont="1" applyFill="1" applyBorder="1" applyAlignment="1">
      <alignment horizontal="center"/>
    </xf>
    <xf numFmtId="10" fontId="54" fillId="0" borderId="0" xfId="75" applyNumberFormat="1" applyFont="1"/>
    <xf numFmtId="10" fontId="22" fillId="0" borderId="0" xfId="75" applyNumberFormat="1" applyFont="1" applyFill="1"/>
    <xf numFmtId="10" fontId="60" fillId="45" borderId="0" xfId="75" applyNumberFormat="1" applyFont="1" applyFill="1" applyAlignment="1"/>
    <xf numFmtId="9" fontId="12" fillId="0" borderId="0" xfId="75" applyFont="1"/>
    <xf numFmtId="41" fontId="12" fillId="35" borderId="0" xfId="80" applyFont="1" applyFill="1"/>
    <xf numFmtId="10" fontId="59" fillId="35" borderId="0" xfId="68" applyNumberFormat="1" applyFont="1" applyFill="1"/>
    <xf numFmtId="0" fontId="59" fillId="35" borderId="0" xfId="0" applyFont="1" applyFill="1"/>
    <xf numFmtId="181" fontId="12" fillId="0" borderId="0" xfId="75" applyNumberFormat="1" applyFont="1"/>
    <xf numFmtId="183" fontId="12" fillId="0" borderId="10" xfId="67" applyNumberFormat="1" applyFont="1" applyFill="1" applyBorder="1" applyAlignment="1"/>
    <xf numFmtId="0" fontId="60" fillId="39" borderId="10" xfId="0" applyFont="1" applyFill="1" applyBorder="1" applyAlignment="1">
      <alignment horizontal="left"/>
    </xf>
    <xf numFmtId="17" fontId="60" fillId="39" borderId="10" xfId="0" applyNumberFormat="1" applyFont="1" applyFill="1" applyBorder="1" applyAlignment="1">
      <alignment horizontal="center"/>
    </xf>
    <xf numFmtId="185" fontId="60" fillId="45" borderId="10" xfId="68" applyNumberFormat="1" applyFont="1" applyFill="1" applyBorder="1" applyAlignment="1">
      <alignment horizontal="center"/>
    </xf>
    <xf numFmtId="41" fontId="19" fillId="0" borderId="0" xfId="80" applyFont="1" applyFill="1" applyAlignment="1">
      <alignment horizontal="center"/>
    </xf>
    <xf numFmtId="173" fontId="54" fillId="0" borderId="0" xfId="0" applyNumberFormat="1" applyFont="1"/>
    <xf numFmtId="0" fontId="60" fillId="46" borderId="10" xfId="0" applyFont="1" applyFill="1" applyBorder="1"/>
    <xf numFmtId="183" fontId="60" fillId="46" borderId="10" xfId="0" applyNumberFormat="1" applyFont="1" applyFill="1" applyBorder="1"/>
    <xf numFmtId="10" fontId="26" fillId="30" borderId="0" xfId="75" applyNumberFormat="1" applyFont="1" applyFill="1" applyBorder="1" applyAlignment="1"/>
    <xf numFmtId="186" fontId="12" fillId="0" borderId="0" xfId="81" applyNumberFormat="1" applyFont="1" applyAlignment="1"/>
    <xf numFmtId="186" fontId="12" fillId="0" borderId="0" xfId="50" applyNumberFormat="1" applyFont="1" applyAlignment="1"/>
    <xf numFmtId="186" fontId="12" fillId="0" borderId="0" xfId="75" applyNumberFormat="1" applyFont="1" applyAlignment="1"/>
    <xf numFmtId="186" fontId="12" fillId="0" borderId="0" xfId="68" applyNumberFormat="1" applyFont="1" applyAlignment="1"/>
    <xf numFmtId="186" fontId="12" fillId="0" borderId="0" xfId="0" applyNumberFormat="1" applyFont="1"/>
    <xf numFmtId="186" fontId="12" fillId="38" borderId="10" xfId="50" applyNumberFormat="1" applyFont="1" applyFill="1" applyBorder="1"/>
    <xf numFmtId="186" fontId="12" fillId="0" borderId="10" xfId="50" applyNumberFormat="1" applyFont="1" applyBorder="1"/>
    <xf numFmtId="186" fontId="11" fillId="38" borderId="10" xfId="50" applyNumberFormat="1" applyFont="1" applyFill="1" applyBorder="1"/>
    <xf numFmtId="186" fontId="60" fillId="40" borderId="10" xfId="50" applyNumberFormat="1" applyFont="1" applyFill="1" applyBorder="1"/>
    <xf numFmtId="186" fontId="11" fillId="29" borderId="10" xfId="50" applyNumberFormat="1" applyFont="1" applyFill="1" applyBorder="1"/>
    <xf numFmtId="186" fontId="11" fillId="25" borderId="10" xfId="50" applyNumberFormat="1" applyFont="1" applyFill="1" applyBorder="1"/>
    <xf numFmtId="186" fontId="60" fillId="44" borderId="10" xfId="50" applyNumberFormat="1" applyFont="1" applyFill="1" applyBorder="1"/>
    <xf numFmtId="0" fontId="33" fillId="25" borderId="19" xfId="0" applyFont="1" applyFill="1" applyBorder="1" applyAlignment="1">
      <alignment horizontal="center" vertical="center"/>
    </xf>
    <xf numFmtId="17" fontId="33" fillId="25" borderId="26" xfId="0" applyNumberFormat="1" applyFont="1" applyFill="1" applyBorder="1" applyAlignment="1">
      <alignment horizontal="center" vertical="center"/>
    </xf>
    <xf numFmtId="0" fontId="33" fillId="0" borderId="0" xfId="0" applyFont="1" applyAlignment="1">
      <alignment horizontal="center" vertical="center"/>
    </xf>
    <xf numFmtId="17" fontId="61" fillId="39" borderId="19" xfId="0" applyNumberFormat="1" applyFont="1" applyFill="1" applyBorder="1" applyAlignment="1">
      <alignment horizontal="left"/>
    </xf>
    <xf numFmtId="17" fontId="61" fillId="39" borderId="23" xfId="0" applyNumberFormat="1" applyFont="1" applyFill="1" applyBorder="1" applyAlignment="1">
      <alignment horizontal="center"/>
    </xf>
    <xf numFmtId="17" fontId="74" fillId="0" borderId="0" xfId="0" applyNumberFormat="1" applyFont="1"/>
    <xf numFmtId="0" fontId="74" fillId="35" borderId="0" xfId="0" applyFont="1" applyFill="1"/>
    <xf numFmtId="174" fontId="60" fillId="45" borderId="10" xfId="50" applyNumberFormat="1" applyFont="1" applyFill="1" applyBorder="1" applyAlignment="1"/>
    <xf numFmtId="187" fontId="12" fillId="0" borderId="0" xfId="0" applyNumberFormat="1" applyFont="1"/>
    <xf numFmtId="0" fontId="63" fillId="0" borderId="0" xfId="96" applyFont="1"/>
    <xf numFmtId="0" fontId="60" fillId="45" borderId="10" xfId="96" applyFont="1" applyFill="1" applyBorder="1" applyAlignment="1">
      <alignment horizontal="center" vertical="center"/>
    </xf>
    <xf numFmtId="17" fontId="60" fillId="45" borderId="10" xfId="96" applyNumberFormat="1" applyFont="1" applyFill="1" applyBorder="1" applyAlignment="1">
      <alignment horizontal="center" vertical="center"/>
    </xf>
    <xf numFmtId="0" fontId="63" fillId="0" borderId="0" xfId="96" applyFont="1" applyAlignment="1">
      <alignment horizontal="center" vertical="center"/>
    </xf>
    <xf numFmtId="0" fontId="60" fillId="46" borderId="10" xfId="96" applyFont="1" applyFill="1" applyBorder="1"/>
    <xf numFmtId="165" fontId="60" fillId="46" borderId="10" xfId="97" applyFont="1" applyFill="1" applyBorder="1"/>
    <xf numFmtId="0" fontId="71" fillId="47" borderId="10" xfId="96" applyFont="1" applyFill="1" applyBorder="1"/>
    <xf numFmtId="165" fontId="71" fillId="47" borderId="10" xfId="97" applyFont="1" applyFill="1" applyBorder="1"/>
    <xf numFmtId="9" fontId="63" fillId="0" borderId="0" xfId="98" applyFont="1"/>
    <xf numFmtId="0" fontId="71" fillId="42" borderId="10" xfId="96" applyFont="1" applyFill="1" applyBorder="1"/>
    <xf numFmtId="165" fontId="71" fillId="42" borderId="10" xfId="97" applyFont="1" applyFill="1" applyBorder="1"/>
    <xf numFmtId="0" fontId="63" fillId="0" borderId="10" xfId="96" applyFont="1" applyBorder="1"/>
    <xf numFmtId="165" fontId="63" fillId="0" borderId="10" xfId="97" applyFont="1" applyBorder="1"/>
    <xf numFmtId="165" fontId="63" fillId="0" borderId="0" xfId="96" applyNumberFormat="1" applyFont="1"/>
    <xf numFmtId="0" fontId="57" fillId="0" borderId="0" xfId="96" applyFont="1"/>
    <xf numFmtId="165" fontId="57" fillId="42" borderId="10" xfId="97" applyFont="1" applyFill="1" applyBorder="1"/>
    <xf numFmtId="188" fontId="63" fillId="0" borderId="0" xfId="101" applyNumberFormat="1" applyFont="1"/>
    <xf numFmtId="165" fontId="63" fillId="0" borderId="0" xfId="81" applyFont="1"/>
    <xf numFmtId="186" fontId="57" fillId="38" borderId="10" xfId="50" applyNumberFormat="1" applyFont="1" applyFill="1" applyBorder="1"/>
    <xf numFmtId="0" fontId="63" fillId="0" borderId="0" xfId="0" applyFont="1"/>
    <xf numFmtId="171" fontId="60" fillId="39" borderId="10" xfId="0" applyNumberFormat="1" applyFont="1" applyFill="1" applyBorder="1" applyAlignment="1">
      <alignment horizontal="center" vertical="center"/>
    </xf>
    <xf numFmtId="17" fontId="60" fillId="39" borderId="10" xfId="0" applyNumberFormat="1" applyFont="1" applyFill="1" applyBorder="1" applyAlignment="1">
      <alignment horizontal="center" vertical="center"/>
    </xf>
    <xf numFmtId="165" fontId="12" fillId="0" borderId="10" xfId="81" applyFont="1" applyBorder="1" applyAlignment="1"/>
    <xf numFmtId="10" fontId="11" fillId="36" borderId="10" xfId="68" applyNumberFormat="1" applyFont="1" applyFill="1" applyBorder="1" applyAlignment="1">
      <alignment horizontal="center"/>
    </xf>
    <xf numFmtId="41" fontId="12" fillId="0" borderId="10" xfId="80" applyFont="1" applyFill="1" applyBorder="1" applyAlignment="1">
      <alignment horizontal="center"/>
    </xf>
    <xf numFmtId="10" fontId="12" fillId="0" borderId="10" xfId="80" applyNumberFormat="1" applyFont="1" applyFill="1" applyBorder="1" applyAlignment="1">
      <alignment horizontal="center"/>
    </xf>
    <xf numFmtId="9" fontId="12" fillId="0" borderId="10" xfId="80" applyNumberFormat="1" applyFont="1" applyFill="1" applyBorder="1" applyAlignment="1">
      <alignment horizontal="center"/>
    </xf>
    <xf numFmtId="10" fontId="12" fillId="0" borderId="0" xfId="81" applyNumberFormat="1" applyFont="1" applyAlignment="1"/>
    <xf numFmtId="0" fontId="12" fillId="36" borderId="0" xfId="0" applyFont="1" applyFill="1"/>
    <xf numFmtId="165" fontId="12" fillId="36" borderId="0" xfId="81" applyFont="1" applyFill="1" applyAlignment="1"/>
    <xf numFmtId="0" fontId="33" fillId="25" borderId="10" xfId="0" applyFont="1" applyFill="1" applyBorder="1"/>
    <xf numFmtId="17" fontId="33" fillId="25" borderId="10" xfId="0" applyNumberFormat="1" applyFont="1" applyFill="1" applyBorder="1" applyAlignment="1">
      <alignment horizontal="center"/>
    </xf>
    <xf numFmtId="181" fontId="12" fillId="42" borderId="10" xfId="75" applyNumberFormat="1" applyFont="1" applyFill="1" applyBorder="1"/>
    <xf numFmtId="10" fontId="12" fillId="42" borderId="10" xfId="75" applyNumberFormat="1" applyFont="1" applyFill="1" applyBorder="1"/>
    <xf numFmtId="10" fontId="12" fillId="38" borderId="10" xfId="75" applyNumberFormat="1" applyFont="1" applyFill="1" applyBorder="1"/>
    <xf numFmtId="10" fontId="12" fillId="48" borderId="10" xfId="75" applyNumberFormat="1" applyFont="1" applyFill="1" applyBorder="1"/>
    <xf numFmtId="181" fontId="12" fillId="48" borderId="10" xfId="75" applyNumberFormat="1" applyFont="1" applyFill="1" applyBorder="1"/>
    <xf numFmtId="186" fontId="59" fillId="38" borderId="10" xfId="50" applyNumberFormat="1" applyFont="1" applyFill="1" applyBorder="1"/>
    <xf numFmtId="0" fontId="59" fillId="0" borderId="0" xfId="0" applyFont="1"/>
    <xf numFmtId="165" fontId="57" fillId="0" borderId="0" xfId="81" applyFont="1" applyAlignment="1"/>
    <xf numFmtId="0" fontId="57" fillId="0" borderId="10" xfId="96" applyFont="1" applyBorder="1"/>
    <xf numFmtId="165" fontId="57" fillId="0" borderId="10" xfId="97" applyFont="1" applyBorder="1"/>
    <xf numFmtId="10" fontId="63" fillId="0" borderId="0" xfId="75" applyNumberFormat="1" applyFont="1"/>
    <xf numFmtId="165" fontId="12" fillId="0" borderId="0" xfId="81" applyFont="1"/>
    <xf numFmtId="187" fontId="11" fillId="0" borderId="0" xfId="0" applyNumberFormat="1" applyFont="1"/>
    <xf numFmtId="9" fontId="22" fillId="0" borderId="0" xfId="75" applyFont="1" applyFill="1"/>
    <xf numFmtId="186" fontId="57" fillId="0" borderId="0" xfId="75" applyNumberFormat="1" applyFont="1" applyAlignment="1"/>
    <xf numFmtId="186" fontId="57" fillId="0" borderId="0" xfId="68" applyNumberFormat="1" applyFont="1" applyAlignment="1"/>
    <xf numFmtId="186" fontId="57" fillId="0" borderId="0" xfId="81" applyNumberFormat="1" applyFont="1" applyAlignment="1"/>
    <xf numFmtId="186" fontId="57" fillId="0" borderId="0" xfId="50" applyNumberFormat="1" applyFont="1" applyAlignment="1"/>
    <xf numFmtId="171" fontId="57" fillId="0" borderId="0" xfId="50" applyNumberFormat="1" applyFont="1" applyAlignment="1"/>
    <xf numFmtId="169" fontId="57" fillId="0" borderId="0" xfId="0" applyNumberFormat="1" applyFont="1"/>
    <xf numFmtId="165" fontId="11" fillId="0" borderId="0" xfId="81" applyFont="1"/>
    <xf numFmtId="9" fontId="12" fillId="0" borderId="0" xfId="0" applyNumberFormat="1" applyFont="1"/>
    <xf numFmtId="164" fontId="12" fillId="0" borderId="0" xfId="0" applyNumberFormat="1" applyFont="1"/>
    <xf numFmtId="186" fontId="12" fillId="0" borderId="0" xfId="75" applyNumberFormat="1" applyFont="1"/>
    <xf numFmtId="9" fontId="12" fillId="35" borderId="0" xfId="80" applyNumberFormat="1" applyFont="1" applyFill="1"/>
    <xf numFmtId="9" fontId="74" fillId="35" borderId="0" xfId="0" applyNumberFormat="1" applyFont="1" applyFill="1"/>
    <xf numFmtId="165" fontId="74" fillId="35" borderId="0" xfId="81" applyFont="1" applyFill="1"/>
    <xf numFmtId="165" fontId="12" fillId="35" borderId="0" xfId="0" applyNumberFormat="1" applyFont="1" applyFill="1"/>
    <xf numFmtId="10" fontId="12" fillId="0" borderId="0" xfId="68" applyNumberFormat="1" applyFont="1" applyFill="1" applyBorder="1" applyAlignment="1">
      <alignment horizontal="center"/>
    </xf>
    <xf numFmtId="181" fontId="12" fillId="0" borderId="0" xfId="75" applyNumberFormat="1" applyFont="1" applyBorder="1" applyAlignment="1"/>
    <xf numFmtId="10" fontId="76" fillId="49" borderId="0" xfId="75" applyNumberFormat="1" applyFont="1" applyFill="1" applyAlignment="1">
      <alignment horizontal="center" wrapText="1"/>
    </xf>
    <xf numFmtId="0" fontId="0" fillId="36" borderId="0" xfId="0" applyFill="1"/>
    <xf numFmtId="1" fontId="0" fillId="36" borderId="0" xfId="0" applyNumberFormat="1" applyFill="1"/>
    <xf numFmtId="165" fontId="76" fillId="49" borderId="0" xfId="81" applyFont="1" applyFill="1" applyAlignment="1">
      <alignment horizontal="center" wrapText="1"/>
    </xf>
    <xf numFmtId="165" fontId="0" fillId="0" borderId="0" xfId="81" applyFont="1"/>
    <xf numFmtId="15" fontId="11" fillId="25" borderId="27" xfId="0" applyNumberFormat="1" applyFont="1" applyFill="1" applyBorder="1" applyAlignment="1">
      <alignment horizontal="center" vertical="center" wrapText="1"/>
    </xf>
    <xf numFmtId="174" fontId="12" fillId="36" borderId="10" xfId="50" applyNumberFormat="1" applyFont="1" applyFill="1" applyBorder="1" applyAlignment="1"/>
    <xf numFmtId="9" fontId="12" fillId="0" borderId="10" xfId="68" applyFont="1" applyFill="1" applyBorder="1" applyAlignment="1">
      <alignment horizontal="center"/>
    </xf>
    <xf numFmtId="171" fontId="12" fillId="36" borderId="10" xfId="66" applyNumberFormat="1" applyFont="1" applyFill="1" applyBorder="1"/>
    <xf numFmtId="10" fontId="12" fillId="35" borderId="0" xfId="75" applyNumberFormat="1" applyFont="1" applyFill="1"/>
    <xf numFmtId="10" fontId="12" fillId="0" borderId="0" xfId="68" applyNumberFormat="1" applyFont="1" applyFill="1"/>
    <xf numFmtId="165" fontId="60" fillId="40" borderId="10" xfId="81" applyFont="1" applyFill="1" applyBorder="1"/>
    <xf numFmtId="165" fontId="12" fillId="0" borderId="0" xfId="81" applyFont="1" applyFill="1"/>
    <xf numFmtId="15" fontId="11" fillId="36" borderId="0" xfId="0" applyNumberFormat="1" applyFont="1" applyFill="1" applyAlignment="1">
      <alignment horizontal="center"/>
    </xf>
    <xf numFmtId="41" fontId="12" fillId="0" borderId="0" xfId="80" applyFont="1" applyAlignment="1"/>
    <xf numFmtId="189" fontId="12" fillId="0" borderId="0" xfId="0" applyNumberFormat="1" applyFont="1"/>
    <xf numFmtId="186" fontId="12" fillId="35" borderId="0" xfId="0" applyNumberFormat="1" applyFont="1" applyFill="1"/>
    <xf numFmtId="0" fontId="63" fillId="42" borderId="10" xfId="66" applyNumberFormat="1" applyFont="1" applyFill="1" applyBorder="1"/>
    <xf numFmtId="165" fontId="63" fillId="42" borderId="10" xfId="81" applyFont="1" applyFill="1" applyBorder="1"/>
    <xf numFmtId="0" fontId="74" fillId="0" borderId="0" xfId="0" applyFont="1"/>
    <xf numFmtId="0" fontId="61" fillId="39" borderId="10" xfId="66" applyNumberFormat="1" applyFont="1" applyFill="1" applyBorder="1"/>
    <xf numFmtId="0" fontId="77" fillId="42" borderId="10" xfId="66" applyNumberFormat="1" applyFont="1" applyFill="1" applyBorder="1"/>
    <xf numFmtId="171" fontId="61" fillId="40" borderId="10" xfId="66" applyNumberFormat="1" applyFont="1" applyFill="1" applyBorder="1"/>
    <xf numFmtId="10" fontId="74" fillId="0" borderId="0" xfId="68" applyNumberFormat="1" applyFont="1" applyFill="1"/>
    <xf numFmtId="0" fontId="74" fillId="0" borderId="20" xfId="0" applyFont="1" applyBorder="1"/>
    <xf numFmtId="0" fontId="61" fillId="40" borderId="20" xfId="0" applyFont="1" applyFill="1" applyBorder="1"/>
    <xf numFmtId="0" fontId="74" fillId="0" borderId="20" xfId="0" applyFont="1" applyBorder="1" applyAlignment="1">
      <alignment horizontal="left"/>
    </xf>
    <xf numFmtId="0" fontId="74" fillId="0" borderId="20" xfId="0" quotePrefix="1" applyFont="1" applyBorder="1" applyAlignment="1">
      <alignment horizontal="left"/>
    </xf>
    <xf numFmtId="183" fontId="74" fillId="35" borderId="0" xfId="67" applyNumberFormat="1" applyFont="1" applyFill="1"/>
    <xf numFmtId="10" fontId="79" fillId="35" borderId="0" xfId="68" applyNumberFormat="1" applyFont="1" applyFill="1"/>
    <xf numFmtId="17" fontId="80" fillId="30" borderId="19" xfId="0" applyNumberFormat="1" applyFont="1" applyFill="1" applyBorder="1"/>
    <xf numFmtId="0" fontId="33" fillId="29" borderId="20" xfId="0" applyFont="1" applyFill="1" applyBorder="1" applyAlignment="1">
      <alignment horizontal="left"/>
    </xf>
    <xf numFmtId="0" fontId="78" fillId="0" borderId="20" xfId="0" applyFont="1" applyBorder="1"/>
    <xf numFmtId="0" fontId="33" fillId="29" borderId="20" xfId="0" applyFont="1" applyFill="1" applyBorder="1"/>
    <xf numFmtId="0" fontId="33" fillId="25" borderId="20" xfId="0" applyFont="1" applyFill="1" applyBorder="1" applyAlignment="1">
      <alignment horizontal="left"/>
    </xf>
    <xf numFmtId="0" fontId="74" fillId="42" borderId="10" xfId="0" applyFont="1" applyFill="1" applyBorder="1"/>
    <xf numFmtId="0" fontId="74" fillId="38" borderId="10" xfId="0" applyFont="1" applyFill="1" applyBorder="1"/>
    <xf numFmtId="0" fontId="74" fillId="48" borderId="10" xfId="0" applyFont="1" applyFill="1" applyBorder="1"/>
    <xf numFmtId="10" fontId="60" fillId="0" borderId="10" xfId="68" applyNumberFormat="1" applyFont="1" applyFill="1" applyBorder="1" applyAlignment="1">
      <alignment horizontal="center"/>
    </xf>
    <xf numFmtId="10" fontId="81" fillId="0" borderId="10" xfId="68" applyNumberFormat="1" applyFont="1" applyFill="1" applyBorder="1" applyAlignment="1">
      <alignment horizontal="center"/>
    </xf>
    <xf numFmtId="171" fontId="81" fillId="0" borderId="10" xfId="66" applyNumberFormat="1" applyFont="1" applyFill="1" applyBorder="1" applyAlignment="1">
      <alignment horizontal="center"/>
    </xf>
    <xf numFmtId="10" fontId="74" fillId="0" borderId="10" xfId="68" applyNumberFormat="1" applyFont="1" applyFill="1" applyBorder="1" applyAlignment="1">
      <alignment horizontal="center"/>
    </xf>
    <xf numFmtId="0" fontId="33" fillId="28" borderId="10" xfId="0" applyFont="1" applyFill="1" applyBorder="1"/>
    <xf numFmtId="10" fontId="74" fillId="0" borderId="10" xfId="68" applyNumberFormat="1" applyFont="1" applyBorder="1" applyAlignment="1">
      <alignment horizontal="left"/>
    </xf>
    <xf numFmtId="0" fontId="74" fillId="0" borderId="10" xfId="0" applyFont="1" applyBorder="1" applyAlignment="1">
      <alignment horizontal="left"/>
    </xf>
    <xf numFmtId="0" fontId="78" fillId="0" borderId="10" xfId="0" applyFont="1" applyBorder="1" applyAlignment="1">
      <alignment horizontal="left"/>
    </xf>
    <xf numFmtId="0" fontId="74" fillId="0" borderId="10" xfId="0" quotePrefix="1" applyFont="1" applyBorder="1" applyAlignment="1">
      <alignment horizontal="left"/>
    </xf>
    <xf numFmtId="0" fontId="74" fillId="0" borderId="0" xfId="0" applyFont="1" applyAlignment="1">
      <alignment horizontal="left"/>
    </xf>
    <xf numFmtId="0" fontId="33" fillId="25" borderId="27" xfId="0" applyFont="1" applyFill="1" applyBorder="1" applyAlignment="1">
      <alignment horizontal="center" vertical="center" wrapText="1"/>
    </xf>
    <xf numFmtId="0" fontId="77" fillId="0" borderId="10" xfId="53" applyFont="1" applyBorder="1" applyAlignment="1">
      <alignment horizontal="left" indent="1"/>
    </xf>
    <xf numFmtId="0" fontId="74" fillId="0" borderId="10" xfId="0" applyFont="1" applyBorder="1"/>
    <xf numFmtId="0" fontId="33" fillId="24" borderId="10" xfId="0" applyFont="1" applyFill="1" applyBorder="1" applyAlignment="1">
      <alignment horizontal="center" vertical="center" wrapText="1"/>
    </xf>
    <xf numFmtId="0" fontId="61" fillId="37" borderId="10" xfId="0" applyFont="1" applyFill="1" applyBorder="1"/>
    <xf numFmtId="0" fontId="33" fillId="36" borderId="0" xfId="0" applyFont="1" applyFill="1" applyAlignment="1">
      <alignment horizontal="center"/>
    </xf>
    <xf numFmtId="0" fontId="61" fillId="37" borderId="0" xfId="0" applyFont="1" applyFill="1"/>
    <xf numFmtId="3" fontId="12" fillId="0" borderId="0" xfId="0" applyNumberFormat="1" applyFont="1"/>
    <xf numFmtId="0" fontId="81" fillId="0" borderId="20" xfId="0" applyFont="1" applyBorder="1"/>
    <xf numFmtId="0" fontId="83" fillId="29" borderId="20" xfId="0" quotePrefix="1" applyFont="1" applyFill="1" applyBorder="1" applyAlignment="1">
      <alignment horizontal="left"/>
    </xf>
    <xf numFmtId="0" fontId="81" fillId="0" borderId="20" xfId="0" quotePrefix="1" applyFont="1" applyBorder="1" applyAlignment="1">
      <alignment horizontal="left"/>
    </xf>
    <xf numFmtId="0" fontId="84" fillId="0" borderId="20" xfId="0" quotePrefix="1" applyFont="1" applyBorder="1" applyAlignment="1">
      <alignment horizontal="left"/>
    </xf>
    <xf numFmtId="0" fontId="85" fillId="44" borderId="20" xfId="0" applyFont="1" applyFill="1" applyBorder="1"/>
    <xf numFmtId="0" fontId="83" fillId="25" borderId="20" xfId="0" applyFont="1" applyFill="1" applyBorder="1" applyAlignment="1">
      <alignment horizontal="left"/>
    </xf>
    <xf numFmtId="184" fontId="60" fillId="46" borderId="10" xfId="70" applyNumberFormat="1" applyFont="1" applyFill="1" applyBorder="1"/>
    <xf numFmtId="186" fontId="12" fillId="32" borderId="10" xfId="48" applyNumberFormat="1" applyFont="1" applyFill="1" applyBorder="1" applyAlignment="1"/>
    <xf numFmtId="173" fontId="12" fillId="25" borderId="10" xfId="48" quotePrefix="1" applyNumberFormat="1" applyFont="1" applyFill="1" applyBorder="1" applyAlignment="1">
      <alignment horizontal="center"/>
    </xf>
    <xf numFmtId="173" fontId="26" fillId="30" borderId="10" xfId="66" applyNumberFormat="1" applyFont="1" applyFill="1" applyBorder="1" applyAlignment="1">
      <alignment horizontal="center" wrapText="1"/>
    </xf>
    <xf numFmtId="10" fontId="12" fillId="25" borderId="10" xfId="75" quotePrefix="1" applyNumberFormat="1" applyFont="1" applyFill="1" applyBorder="1" applyAlignment="1">
      <alignment horizontal="center"/>
    </xf>
    <xf numFmtId="171" fontId="74" fillId="0" borderId="10" xfId="66" applyNumberFormat="1" applyFont="1" applyFill="1" applyBorder="1" applyAlignment="1">
      <alignment horizontal="center"/>
    </xf>
    <xf numFmtId="171" fontId="78" fillId="0" borderId="10" xfId="66" applyNumberFormat="1" applyFont="1" applyFill="1" applyBorder="1" applyAlignment="1">
      <alignment horizontal="center"/>
    </xf>
    <xf numFmtId="0" fontId="61" fillId="35" borderId="20" xfId="0" applyFont="1" applyFill="1" applyBorder="1" applyAlignment="1">
      <alignment horizontal="left"/>
    </xf>
    <xf numFmtId="165" fontId="60" fillId="35" borderId="10" xfId="81" applyFont="1" applyFill="1" applyBorder="1"/>
    <xf numFmtId="186" fontId="60" fillId="35" borderId="10" xfId="50" applyNumberFormat="1" applyFont="1" applyFill="1" applyBorder="1"/>
    <xf numFmtId="9" fontId="62" fillId="35" borderId="0" xfId="80" applyNumberFormat="1" applyFont="1" applyFill="1"/>
    <xf numFmtId="41" fontId="62" fillId="35" borderId="0" xfId="80" applyFont="1" applyFill="1"/>
    <xf numFmtId="0" fontId="82" fillId="0" borderId="20" xfId="0" quotePrefix="1" applyFont="1" applyBorder="1" applyAlignment="1">
      <alignment horizontal="left"/>
    </xf>
    <xf numFmtId="186" fontId="57" fillId="0" borderId="10" xfId="50" applyNumberFormat="1" applyFont="1" applyBorder="1"/>
    <xf numFmtId="187" fontId="57" fillId="0" borderId="0" xfId="0" applyNumberFormat="1" applyFont="1"/>
    <xf numFmtId="171" fontId="86" fillId="35" borderId="0" xfId="66" applyNumberFormat="1" applyFont="1" applyFill="1"/>
    <xf numFmtId="186" fontId="57" fillId="35" borderId="0" xfId="66" applyNumberFormat="1" applyFont="1" applyFill="1"/>
    <xf numFmtId="186" fontId="87" fillId="35" borderId="0" xfId="66" applyNumberFormat="1" applyFont="1" applyFill="1"/>
    <xf numFmtId="43" fontId="87" fillId="35" borderId="0" xfId="66" applyNumberFormat="1" applyFont="1" applyFill="1"/>
    <xf numFmtId="0" fontId="87" fillId="0" borderId="0" xfId="0" applyFont="1"/>
    <xf numFmtId="165" fontId="87" fillId="0" borderId="0" xfId="81" applyFont="1"/>
    <xf numFmtId="165" fontId="57" fillId="0" borderId="0" xfId="96" applyNumberFormat="1" applyFont="1"/>
    <xf numFmtId="165" fontId="57" fillId="36" borderId="10" xfId="81" applyFont="1" applyFill="1" applyBorder="1"/>
    <xf numFmtId="167" fontId="12" fillId="0" borderId="0" xfId="70" applyFont="1"/>
    <xf numFmtId="184" fontId="12" fillId="0" borderId="0" xfId="70" applyNumberFormat="1" applyFont="1"/>
    <xf numFmtId="186" fontId="57" fillId="36" borderId="10" xfId="50" applyNumberFormat="1" applyFont="1" applyFill="1" applyBorder="1"/>
    <xf numFmtId="171" fontId="12" fillId="36" borderId="10" xfId="66" applyNumberFormat="1" applyFont="1" applyFill="1" applyBorder="1" applyAlignment="1">
      <alignment horizontal="center"/>
    </xf>
    <xf numFmtId="181" fontId="11" fillId="0" borderId="0" xfId="75" applyNumberFormat="1" applyFont="1"/>
    <xf numFmtId="181" fontId="11" fillId="48" borderId="10" xfId="75" applyNumberFormat="1" applyFont="1" applyFill="1" applyBorder="1"/>
    <xf numFmtId="181" fontId="11" fillId="42" borderId="10" xfId="75" applyNumberFormat="1" applyFont="1" applyFill="1" applyBorder="1"/>
    <xf numFmtId="10" fontId="11" fillId="42" borderId="10" xfId="75" applyNumberFormat="1" applyFont="1" applyFill="1" applyBorder="1"/>
    <xf numFmtId="10" fontId="11" fillId="38" borderId="10" xfId="75" applyNumberFormat="1" applyFont="1" applyFill="1" applyBorder="1"/>
    <xf numFmtId="10" fontId="11" fillId="48" borderId="10" xfId="75" applyNumberFormat="1" applyFont="1" applyFill="1" applyBorder="1"/>
    <xf numFmtId="0" fontId="12" fillId="0" borderId="32" xfId="0" applyFont="1" applyBorder="1" applyAlignment="1">
      <alignment horizontal="center"/>
    </xf>
    <xf numFmtId="0" fontId="11" fillId="36" borderId="10" xfId="0" applyFont="1" applyFill="1" applyBorder="1" applyAlignment="1">
      <alignment horizontal="center"/>
    </xf>
    <xf numFmtId="183" fontId="64" fillId="37" borderId="32" xfId="67" applyNumberFormat="1" applyFont="1" applyFill="1" applyBorder="1" applyAlignment="1">
      <alignment horizontal="center"/>
    </xf>
  </cellXfs>
  <cellStyles count="108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Comma" xfId="66" xr:uid="{00000000-0005-0000-0000-000016000000}"/>
    <cellStyle name="Comma - Modelo1" xfId="23" xr:uid="{00000000-0005-0000-0000-000017000000}"/>
    <cellStyle name="Curre - Modelo2" xfId="24" xr:uid="{00000000-0005-0000-0000-000018000000}"/>
    <cellStyle name="Currency" xfId="67" xr:uid="{00000000-0005-0000-0000-000019000000}"/>
    <cellStyle name="Date" xfId="25" xr:uid="{00000000-0005-0000-0000-00001A000000}"/>
    <cellStyle name="Date - Modelo3" xfId="26" xr:uid="{00000000-0005-0000-0000-00001B000000}"/>
    <cellStyle name="Date_ESTADOS FINANCIEROS CENCOA" xfId="27" xr:uid="{00000000-0005-0000-0000-00001C000000}"/>
    <cellStyle name="Encabezado 1" xfId="61" builtinId="16" customBuiltin="1"/>
    <cellStyle name="Encabezado 4" xfId="28" builtinId="19" customBuiltin="1"/>
    <cellStyle name="Énfasis1" xfId="29" builtinId="29" customBuiltin="1"/>
    <cellStyle name="Énfasis2" xfId="30" builtinId="33" customBuiltin="1"/>
    <cellStyle name="Énfasis3" xfId="31" builtinId="37" customBuiltin="1"/>
    <cellStyle name="Énfasis4" xfId="32" builtinId="41" customBuiltin="1"/>
    <cellStyle name="Énfasis5" xfId="33" builtinId="45" customBuiltin="1"/>
    <cellStyle name="Énfasis6" xfId="34" builtinId="49" customBuiltin="1"/>
    <cellStyle name="Entrada" xfId="35" builtinId="20" customBuiltin="1"/>
    <cellStyle name="Estilo 1" xfId="36" xr:uid="{00000000-0005-0000-0000-000026000000}"/>
    <cellStyle name="Euro" xfId="37" xr:uid="{00000000-0005-0000-0000-000027000000}"/>
    <cellStyle name="Fixed" xfId="38" xr:uid="{00000000-0005-0000-0000-000028000000}"/>
    <cellStyle name="Fixed - Modelo4" xfId="39" xr:uid="{00000000-0005-0000-0000-000029000000}"/>
    <cellStyle name="Fixed_ESTADOS FINANCIEROS CENCOA" xfId="40" xr:uid="{00000000-0005-0000-0000-00002A000000}"/>
    <cellStyle name="Headi - Modelo5" xfId="41" xr:uid="{00000000-0005-0000-0000-00002B000000}"/>
    <cellStyle name="Headi - Modelo6" xfId="42" xr:uid="{00000000-0005-0000-0000-00002C000000}"/>
    <cellStyle name="Heading1" xfId="43" xr:uid="{00000000-0005-0000-0000-00002D000000}"/>
    <cellStyle name="Heading2" xfId="44" xr:uid="{00000000-0005-0000-0000-00002E000000}"/>
    <cellStyle name="Incorrecto" xfId="45" builtinId="27" customBuiltin="1"/>
    <cellStyle name="Millares" xfId="74" builtinId="3"/>
    <cellStyle name="Millares [0]" xfId="80" builtinId="6"/>
    <cellStyle name="Millares [0] 2" xfId="83" xr:uid="{00000000-0005-0000-0000-000032000000}"/>
    <cellStyle name="Millares [0] 3" xfId="86" xr:uid="{00000000-0005-0000-0000-000033000000}"/>
    <cellStyle name="Millares [0] 3 2" xfId="103" xr:uid="{00000000-0005-0000-0000-000034000000}"/>
    <cellStyle name="Millares [0] 4" xfId="91" xr:uid="{00000000-0005-0000-0000-000035000000}"/>
    <cellStyle name="Millares [0] 5" xfId="106" xr:uid="{00000000-0005-0000-0000-000036000000}"/>
    <cellStyle name="Millares 2" xfId="46" xr:uid="{00000000-0005-0000-0000-000037000000}"/>
    <cellStyle name="Millares 2 2" xfId="101" xr:uid="{00000000-0005-0000-0000-000038000000}"/>
    <cellStyle name="Millares 3" xfId="72" xr:uid="{00000000-0005-0000-0000-000039000000}"/>
    <cellStyle name="Millares 4" xfId="88" xr:uid="{00000000-0005-0000-0000-00003A000000}"/>
    <cellStyle name="Millares_ANALISIS FINANCIERO COOWARNER" xfId="47" xr:uid="{00000000-0005-0000-0000-00003B000000}"/>
    <cellStyle name="Millares_FONDEMAC - Visita Marzo 2007" xfId="48" xr:uid="{00000000-0005-0000-0000-00003C000000}"/>
    <cellStyle name="Millares_PRESUPUESTO 2006-INTEGRAR" xfId="49" xr:uid="{00000000-0005-0000-0000-00003D000000}"/>
    <cellStyle name="Millares_TABLERO DE COMANDO COOWARNER" xfId="50" xr:uid="{00000000-0005-0000-0000-00003E000000}"/>
    <cellStyle name="Moneda" xfId="70" builtinId="4"/>
    <cellStyle name="Moneda [0]" xfId="81" builtinId="7"/>
    <cellStyle name="Moneda [0] 2" xfId="84" xr:uid="{00000000-0005-0000-0000-000041000000}"/>
    <cellStyle name="Moneda [0] 2 2" xfId="97" xr:uid="{00000000-0005-0000-0000-000042000000}"/>
    <cellStyle name="Moneda [0] 3" xfId="93" xr:uid="{00000000-0005-0000-0000-000043000000}"/>
    <cellStyle name="Moneda [0] 4" xfId="102" xr:uid="{00000000-0005-0000-0000-000044000000}"/>
    <cellStyle name="Moneda [0] 5" xfId="107" xr:uid="{00000000-0005-0000-0000-000045000000}"/>
    <cellStyle name="Moneda 2" xfId="51" xr:uid="{00000000-0005-0000-0000-000046000000}"/>
    <cellStyle name="Moneda 2 2" xfId="104" xr:uid="{00000000-0005-0000-0000-000047000000}"/>
    <cellStyle name="Moneda 3" xfId="73" xr:uid="{00000000-0005-0000-0000-000048000000}"/>
    <cellStyle name="Moneda 4" xfId="79" xr:uid="{00000000-0005-0000-0000-000049000000}"/>
    <cellStyle name="Neutral" xfId="52" builtinId="28" customBuiltin="1"/>
    <cellStyle name="Normal" xfId="0" builtinId="0"/>
    <cellStyle name="Normal 10" xfId="92" xr:uid="{00000000-0005-0000-0000-00004C000000}"/>
    <cellStyle name="Normal 11" xfId="94" xr:uid="{00000000-0005-0000-0000-00004D000000}"/>
    <cellStyle name="Normal 12" xfId="95" xr:uid="{00000000-0005-0000-0000-00004E000000}"/>
    <cellStyle name="Normal 13" xfId="105" xr:uid="{00000000-0005-0000-0000-00004F000000}"/>
    <cellStyle name="Normal 2" xfId="53" xr:uid="{00000000-0005-0000-0000-000050000000}"/>
    <cellStyle name="Normal 2 2" xfId="96" xr:uid="{00000000-0005-0000-0000-000051000000}"/>
    <cellStyle name="Normal 3" xfId="69" xr:uid="{00000000-0005-0000-0000-000052000000}"/>
    <cellStyle name="Normal 3 2" xfId="99" xr:uid="{00000000-0005-0000-0000-000053000000}"/>
    <cellStyle name="Normal 4" xfId="76" xr:uid="{00000000-0005-0000-0000-000054000000}"/>
    <cellStyle name="Normal 5" xfId="77" xr:uid="{00000000-0005-0000-0000-000055000000}"/>
    <cellStyle name="Normal 6" xfId="78" xr:uid="{00000000-0005-0000-0000-000056000000}"/>
    <cellStyle name="Normal 7" xfId="82" xr:uid="{00000000-0005-0000-0000-000057000000}"/>
    <cellStyle name="Normal 8" xfId="85" xr:uid="{00000000-0005-0000-0000-000058000000}"/>
    <cellStyle name="Normal 9" xfId="87" xr:uid="{00000000-0005-0000-0000-000059000000}"/>
    <cellStyle name="Notas" xfId="54" builtinId="10" customBuiltin="1"/>
    <cellStyle name="Perce - Modelo7" xfId="55" xr:uid="{00000000-0005-0000-0000-00005B000000}"/>
    <cellStyle name="Percent" xfId="68" xr:uid="{00000000-0005-0000-0000-00005C000000}"/>
    <cellStyle name="Porcentaje" xfId="75" builtinId="5"/>
    <cellStyle name="Porcentaje 2" xfId="56" xr:uid="{00000000-0005-0000-0000-00005E000000}"/>
    <cellStyle name="Porcentaje 3" xfId="71" xr:uid="{00000000-0005-0000-0000-00005F000000}"/>
    <cellStyle name="Porcentaje 3 2" xfId="100" xr:uid="{00000000-0005-0000-0000-000060000000}"/>
    <cellStyle name="Porcentaje 4" xfId="89" xr:uid="{00000000-0005-0000-0000-000061000000}"/>
    <cellStyle name="Porcentaje 5" xfId="90" xr:uid="{00000000-0005-0000-0000-000062000000}"/>
    <cellStyle name="Porcentaje 6" xfId="98" xr:uid="{00000000-0005-0000-0000-000063000000}"/>
    <cellStyle name="Salida" xfId="57" builtinId="21" customBuiltin="1"/>
    <cellStyle name="Texto de advertencia" xfId="58" builtinId="11" customBuiltin="1"/>
    <cellStyle name="Texto explicativo" xfId="59" builtinId="53" customBuiltin="1"/>
    <cellStyle name="Título" xfId="60" builtinId="15" customBuiltin="1"/>
    <cellStyle name="Título 2" xfId="62" builtinId="17" customBuiltin="1"/>
    <cellStyle name="Título 3" xfId="63" builtinId="18" customBuiltin="1"/>
    <cellStyle name="Total" xfId="64" builtinId="25" customBuiltin="1"/>
    <cellStyle name="Total - Modelo8" xfId="65" xr:uid="{00000000-0005-0000-0000-00006B000000}"/>
  </cellStyles>
  <dxfs count="8"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2"/>
      </font>
    </dxf>
  </dxfs>
  <tableStyles count="0" defaultTableStyle="TableStyleMedium9" defaultPivotStyle="PivotStyleLight16"/>
  <colors>
    <mruColors>
      <color rgb="FF0000FF"/>
      <color rgb="FF33CC33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10" Type="http://schemas.openxmlformats.org/officeDocument/2006/relationships/externalLink" Target="externalLinks/externalLink1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REQUAD\Publica\Documentos\DIFEBETA\A&#241;o%202010\Asesorias\Solidarios\Encuesta%20SOLIDARIOS%20CONSOLIDADO%202009113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ocumentos\DIFEBETA\A&#241;o%202010\Asesorias\Solidarios\Encuesta%20SOLIDARIOS%20CONSOLIDADO%2020091130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REQUAD\Publica\Documents%20and%20Settings\foncmandrade\Escritorio\Asociados_2009\Asociados_2007\AsociadosFECV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REQUAD\Publica\Documentos\DIFEBETA\A&#241;o%202009\Asesor&#237;as\Fedian\FEDIAN%20-%20Reglamento%20de%20Cr&#233;dit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uarios\Socorro%20Suarez\ESTUDIOS%20DE%20CREDITOS\ESTUDIO%20DE%20CREDITOS_STANDAR%20SEPTIEMBRE%202%20DE%202014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tranetco\datacredito\apps\pe\estandar\PlantillasAlistamiento\Producto\MacrosEXCEL\XL97sol\XL97sol\CAP0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64.11.19\copia%20administrativa\Documents%20and%20Settings\ssuarez\Local%20Settings\Temporary%20Internet%20Files\OLK3\HERNEY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ginal"/>
      <sheetName val="Resultado"/>
      <sheetName val="Encuesta"/>
      <sheetName val="Info"/>
      <sheetName val="Hoja1"/>
      <sheetName val="Consolidado"/>
      <sheetName val="TABLA"/>
      <sheetName val="Listas"/>
      <sheetName val="Hoja1 (2)"/>
      <sheetName val="BD Respuesta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U2" t="str">
            <v>1002 - Cali - Pampalinda</v>
          </cell>
        </row>
        <row r="3">
          <cell r="U3" t="str">
            <v>1004 - Punto Floralia</v>
          </cell>
        </row>
        <row r="4">
          <cell r="U4" t="str">
            <v>1003 - Buenaventura</v>
          </cell>
        </row>
        <row r="5">
          <cell r="U5" t="str">
            <v>2001 - Pasto</v>
          </cell>
        </row>
        <row r="6">
          <cell r="U6" t="str">
            <v>2002 - Tumaco</v>
          </cell>
        </row>
        <row r="7">
          <cell r="U7" t="str">
            <v>2003 - Samaniego</v>
          </cell>
        </row>
        <row r="8">
          <cell r="U8" t="str">
            <v>2004 - Ipiales</v>
          </cell>
        </row>
        <row r="9">
          <cell r="U9" t="str">
            <v>3001 - Popayán</v>
          </cell>
        </row>
        <row r="10">
          <cell r="U10" t="str">
            <v>4001 - Pereira</v>
          </cell>
        </row>
      </sheetData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ginal"/>
      <sheetName val="Resultado"/>
      <sheetName val="Encuesta"/>
      <sheetName val="Info"/>
      <sheetName val="Hoja1"/>
      <sheetName val="Consolidado"/>
      <sheetName val="TABLA"/>
      <sheetName val="Listas"/>
      <sheetName val="Hoja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U2" t="str">
            <v>1002 - Cali - Pampalinda</v>
          </cell>
        </row>
        <row r="3">
          <cell r="U3" t="str">
            <v>1004 - Punto Floralia</v>
          </cell>
        </row>
        <row r="4">
          <cell r="U4" t="str">
            <v>1003 - Buenaventura</v>
          </cell>
        </row>
        <row r="5">
          <cell r="U5" t="str">
            <v>2001 - Pasto</v>
          </cell>
        </row>
        <row r="6">
          <cell r="U6" t="str">
            <v>2002 - Tumaco</v>
          </cell>
        </row>
        <row r="7">
          <cell r="U7" t="str">
            <v>2003 - Samaniego</v>
          </cell>
        </row>
        <row r="8">
          <cell r="U8" t="str">
            <v>2004 - Ipiales</v>
          </cell>
        </row>
        <row r="9">
          <cell r="U9" t="str">
            <v>3001 - Popayán</v>
          </cell>
        </row>
        <row r="10">
          <cell r="U10" t="str">
            <v>4001 - Pereira</v>
          </cell>
        </row>
      </sheetData>
      <sheetData sheetId="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NCOS"/>
      <sheetName val="ASOCIADOS"/>
    </sheetNames>
    <sheetDataSet>
      <sheetData sheetId="0" refreshError="1">
        <row r="2">
          <cell r="A2" t="str">
            <v>BANCO REPUBLICA</v>
          </cell>
        </row>
        <row r="3">
          <cell r="A3" t="str">
            <v>BANCO DE BOGOTA</v>
          </cell>
        </row>
        <row r="4">
          <cell r="A4" t="str">
            <v>BANCO POPULAR</v>
          </cell>
        </row>
        <row r="5">
          <cell r="A5" t="str">
            <v>BANCO SANTANDER</v>
          </cell>
        </row>
        <row r="6">
          <cell r="A6" t="str">
            <v>BANCOLOMBIA</v>
          </cell>
        </row>
        <row r="7">
          <cell r="A7" t="str">
            <v>ABN AMRO BANK</v>
          </cell>
        </row>
        <row r="8">
          <cell r="A8" t="str">
            <v>CITIBANK</v>
          </cell>
        </row>
        <row r="9">
          <cell r="A9" t="str">
            <v>BANISTMO</v>
          </cell>
        </row>
        <row r="10">
          <cell r="A10" t="str">
            <v>BANCO GNB SUDAMERIS</v>
          </cell>
        </row>
        <row r="11">
          <cell r="A11" t="str">
            <v>BBVA COLOMBIA</v>
          </cell>
        </row>
        <row r="12">
          <cell r="A12" t="str">
            <v>BANCO DE CREDITO</v>
          </cell>
        </row>
        <row r="13">
          <cell r="A13" t="str">
            <v>BANCO COLPATRIA</v>
          </cell>
        </row>
        <row r="14">
          <cell r="A14" t="str">
            <v>BANCO UNION COLOMBIANO</v>
          </cell>
        </row>
        <row r="15">
          <cell r="A15" t="str">
            <v>BANCO DE OCCIDENTE</v>
          </cell>
        </row>
        <row r="16">
          <cell r="A16" t="str">
            <v>BANCO STANDARD CHARTERED</v>
          </cell>
        </row>
        <row r="17">
          <cell r="A17" t="str">
            <v>BANCOLDEX</v>
          </cell>
        </row>
        <row r="18">
          <cell r="A18" t="str">
            <v>BANCO BCSC SA</v>
          </cell>
        </row>
        <row r="19">
          <cell r="A19" t="str">
            <v>MEGABANCO</v>
          </cell>
        </row>
        <row r="20">
          <cell r="A20" t="str">
            <v>BANKBOSTON S.A.</v>
          </cell>
        </row>
        <row r="21">
          <cell r="A21" t="str">
            <v>BANCO AGRARIO</v>
          </cell>
        </row>
        <row r="22">
          <cell r="A22" t="str">
            <v>GRANBANCO S.A.</v>
          </cell>
        </row>
        <row r="23">
          <cell r="A23" t="str">
            <v>BANCO DAVIVIENDA S.A.</v>
          </cell>
        </row>
        <row r="24">
          <cell r="A24" t="str">
            <v>BANCO AV VILLAS</v>
          </cell>
        </row>
        <row r="25">
          <cell r="A25" t="str">
            <v>BANCO GRANAHORRAR</v>
          </cell>
        </row>
      </sheetData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29"/>
      <sheetName val="saldos diarios 1105.10.15"/>
      <sheetName val="Saldos diarios 2105"/>
      <sheetName val="py contractual, perm, aport"/>
      <sheetName val="COOADAMS"/>
      <sheetName val="Criterios"/>
      <sheetName val="Instancias"/>
      <sheetName val="Garantías"/>
      <sheetName val="Nuevas Condiciones"/>
      <sheetName val="Nuevas Instancias"/>
      <sheetName val="Nuevas Garantias"/>
      <sheetName val="FEDIAN"/>
      <sheetName val="Piloto"/>
      <sheetName val="FEDIAN - Reglamento de Crédito"/>
      <sheetName val="Hoja2"/>
      <sheetName val="Usuarios201812"/>
      <sheetName val="ORIGINAL"/>
      <sheetName val="programacion"/>
    </sheetNames>
    <definedNames>
      <definedName name="Number_of_Payments" sheetId="4"/>
      <definedName name="Values_Entered" sheetId="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/>
      <sheetData sheetId="16"/>
      <sheetData sheetId="1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licitud crédito"/>
      <sheetName val="Plan pagos"/>
      <sheetName val="ESTUDIO"/>
      <sheetName val="BASE_DATOS_ESTUDIO_CRED"/>
      <sheetName val="Proyeccion"/>
      <sheetName val="Hoja1"/>
      <sheetName val="Hoja2"/>
    </sheetNames>
    <sheetDataSet>
      <sheetData sheetId="0" refreshError="1"/>
      <sheetData sheetId="1" refreshError="1"/>
      <sheetData sheetId="2" refreshError="1">
        <row r="6">
          <cell r="L6" t="str">
            <v>Seleccionar</v>
          </cell>
        </row>
        <row r="107">
          <cell r="AE107">
            <v>0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"/>
      <sheetName val="Inicio"/>
      <sheetName val="DatosResumen"/>
      <sheetName val="Wyoming"/>
      <sheetName val="Washington"/>
      <sheetName val="Utah"/>
      <sheetName val="Oregon"/>
      <sheetName val="Nevada"/>
      <sheetName val="Montana"/>
      <sheetName val="Idaho"/>
      <sheetName val="Colorado"/>
      <sheetName val="California"/>
      <sheetName val="Arizona"/>
      <sheetName val="Plantilla"/>
      <sheetName val="Score-Correlacion "/>
      <sheetName val="Score-semipredictivo"/>
      <sheetName val="BD SICSES"/>
      <sheetName val="B datos asocia"/>
      <sheetName val="Zona-Criminalidad"/>
      <sheetName val="Aportes "/>
      <sheetName val="Captaciones "/>
      <sheetName val="Cartera "/>
      <sheetName val="AP+AHP "/>
      <sheetName val="CUENTA 11 (CAJA-BANCOS)"/>
      <sheetName val="Cierre de Cartera"/>
      <sheetName val="Matriz Transición"/>
    </sheetNames>
    <sheetDataSet>
      <sheetData sheetId="0"/>
      <sheetData sheetId="1"/>
      <sheetData sheetId="2">
        <row r="9">
          <cell r="B9" t="str">
            <v>1997</v>
          </cell>
          <cell r="D9" t="str">
            <v>Beneficios netos</v>
          </cell>
        </row>
        <row r="10">
          <cell r="B10" t="str">
            <v>Arizona</v>
          </cell>
          <cell r="D10">
            <v>428.21000000000004</v>
          </cell>
        </row>
        <row r="11">
          <cell r="B11" t="str">
            <v>California</v>
          </cell>
          <cell r="D11">
            <v>45.650000000000091</v>
          </cell>
        </row>
        <row r="12">
          <cell r="B12" t="str">
            <v>Colorado</v>
          </cell>
          <cell r="D12">
            <v>712.41000000000008</v>
          </cell>
        </row>
        <row r="13">
          <cell r="B13" t="str">
            <v>Idaho</v>
          </cell>
          <cell r="D13">
            <v>816.62000000000012</v>
          </cell>
        </row>
        <row r="14">
          <cell r="B14" t="str">
            <v>Montana</v>
          </cell>
          <cell r="D14">
            <v>802.24</v>
          </cell>
        </row>
        <row r="15">
          <cell r="B15" t="str">
            <v>Nevada</v>
          </cell>
          <cell r="D15">
            <v>-563.69999999999993</v>
          </cell>
        </row>
        <row r="16">
          <cell r="B16" t="str">
            <v>Oregon</v>
          </cell>
          <cell r="D16">
            <v>-389.73</v>
          </cell>
        </row>
        <row r="17">
          <cell r="B17" t="str">
            <v>Utah</v>
          </cell>
          <cell r="D17">
            <v>343.9699999999998</v>
          </cell>
        </row>
        <row r="18">
          <cell r="B18" t="str">
            <v>Washington</v>
          </cell>
          <cell r="D18">
            <v>537.66999999999996</v>
          </cell>
        </row>
        <row r="19">
          <cell r="B19" t="str">
            <v>Wyoming</v>
          </cell>
          <cell r="D19">
            <v>-280.37999999999988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9">
          <cell r="B9">
            <v>0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>
        <row r="9">
          <cell r="B9">
            <v>0</v>
          </cell>
        </row>
      </sheetData>
      <sheetData sheetId="25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Amortización"/>
      <sheetName val="Diferidos"/>
      <sheetName val="Directorio"/>
    </sheetNames>
    <sheetDataSet>
      <sheetData sheetId="0" refreshError="1">
        <row r="16">
          <cell r="C16">
            <v>0.29399999999999998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7"/>
  <dimension ref="A1:M79"/>
  <sheetViews>
    <sheetView showGridLines="0" zoomScale="190" zoomScaleNormal="190" workbookViewId="0">
      <pane xSplit="1" ySplit="1" topLeftCell="B5" activePane="bottomRight" state="frozen"/>
      <selection activeCell="F95" sqref="F95"/>
      <selection pane="topRight" activeCell="F95" sqref="F95"/>
      <selection pane="bottomLeft" activeCell="F95" sqref="F95"/>
      <selection pane="bottomRight" activeCell="B23" sqref="B23:H23"/>
    </sheetView>
  </sheetViews>
  <sheetFormatPr baseColWidth="10" defaultColWidth="11.42578125" defaultRowHeight="15.75" x14ac:dyDescent="0.25"/>
  <cols>
    <col min="1" max="1" width="25.42578125" style="341" customWidth="1"/>
    <col min="2" max="2" width="8.42578125" style="1" bestFit="1" customWidth="1"/>
    <col min="3" max="3" width="7.7109375" style="127" customWidth="1"/>
    <col min="4" max="8" width="7.7109375" style="1" customWidth="1"/>
    <col min="9" max="9" width="11.7109375" style="1" bestFit="1" customWidth="1"/>
    <col min="10" max="10" width="13.28515625" style="1" customWidth="1"/>
    <col min="11" max="16384" width="11.42578125" style="1"/>
  </cols>
  <sheetData>
    <row r="1" spans="1:13" ht="13.5" x14ac:dyDescent="0.25">
      <c r="A1" s="364" t="s">
        <v>52</v>
      </c>
      <c r="B1" s="103" t="s">
        <v>177</v>
      </c>
      <c r="C1" s="103" t="s">
        <v>182</v>
      </c>
      <c r="D1" s="103" t="s">
        <v>196</v>
      </c>
      <c r="E1" s="103" t="s">
        <v>1491</v>
      </c>
      <c r="F1" s="103" t="s">
        <v>1504</v>
      </c>
      <c r="G1" s="103" t="s">
        <v>1514</v>
      </c>
      <c r="H1" s="103" t="s">
        <v>1515</v>
      </c>
      <c r="I1" s="103" t="s">
        <v>1516</v>
      </c>
      <c r="J1" s="103" t="s">
        <v>1517</v>
      </c>
      <c r="K1" s="103" t="s">
        <v>1518</v>
      </c>
      <c r="L1" s="103" t="s">
        <v>1519</v>
      </c>
      <c r="M1" s="103" t="s">
        <v>1519</v>
      </c>
    </row>
    <row r="2" spans="1:13" ht="13.5" x14ac:dyDescent="0.25">
      <c r="A2" s="365" t="s">
        <v>14</v>
      </c>
      <c r="B2" s="101">
        <v>0.11</v>
      </c>
      <c r="C2" s="101">
        <v>0.08</v>
      </c>
      <c r="D2" s="101">
        <v>0.06</v>
      </c>
      <c r="E2" s="101">
        <v>0.04</v>
      </c>
      <c r="F2" s="101">
        <v>0.04</v>
      </c>
      <c r="G2" s="101">
        <v>3.5000000000000003E-2</v>
      </c>
      <c r="H2" s="101">
        <f>+G2</f>
        <v>3.5000000000000003E-2</v>
      </c>
    </row>
    <row r="3" spans="1:13" ht="13.5" x14ac:dyDescent="0.25">
      <c r="A3" s="365" t="s">
        <v>1534</v>
      </c>
      <c r="B3" s="160"/>
      <c r="C3" s="176">
        <f>+B2</f>
        <v>0.11</v>
      </c>
      <c r="D3" s="176">
        <f t="shared" ref="D3:H3" si="0">+C2</f>
        <v>0.08</v>
      </c>
      <c r="E3" s="176">
        <f t="shared" si="0"/>
        <v>0.06</v>
      </c>
      <c r="F3" s="176">
        <f t="shared" si="0"/>
        <v>0.04</v>
      </c>
      <c r="G3" s="176">
        <f t="shared" si="0"/>
        <v>0.04</v>
      </c>
      <c r="H3" s="176">
        <f t="shared" si="0"/>
        <v>3.5000000000000003E-2</v>
      </c>
    </row>
    <row r="4" spans="1:13" ht="13.5" x14ac:dyDescent="0.25">
      <c r="A4" s="365" t="s">
        <v>125</v>
      </c>
      <c r="B4" s="101"/>
      <c r="C4" s="283">
        <v>0</v>
      </c>
      <c r="D4" s="283">
        <f>+C2*2</f>
        <v>0.16</v>
      </c>
      <c r="E4" s="283">
        <f t="shared" ref="E4:H4" si="1">+D2*2</f>
        <v>0.12</v>
      </c>
      <c r="F4" s="283">
        <f t="shared" si="1"/>
        <v>0.08</v>
      </c>
      <c r="G4" s="283">
        <f t="shared" si="1"/>
        <v>0.08</v>
      </c>
      <c r="H4" s="283">
        <f t="shared" si="1"/>
        <v>7.0000000000000007E-2</v>
      </c>
    </row>
    <row r="5" spans="1:13" ht="13.5" x14ac:dyDescent="0.25">
      <c r="A5" s="365" t="s">
        <v>1460</v>
      </c>
      <c r="B5" s="101"/>
      <c r="C5" s="101">
        <v>0.03</v>
      </c>
      <c r="D5" s="101">
        <f>+C5</f>
        <v>0.03</v>
      </c>
      <c r="E5" s="101">
        <f t="shared" ref="E5:H5" si="2">+D5</f>
        <v>0.03</v>
      </c>
      <c r="F5" s="101">
        <f t="shared" si="2"/>
        <v>0.03</v>
      </c>
      <c r="G5" s="101">
        <f t="shared" si="2"/>
        <v>0.03</v>
      </c>
      <c r="H5" s="101">
        <f t="shared" si="2"/>
        <v>0.03</v>
      </c>
    </row>
    <row r="6" spans="1:13" ht="13.5" x14ac:dyDescent="0.25">
      <c r="A6" s="365" t="s">
        <v>1448</v>
      </c>
      <c r="B6" s="101"/>
      <c r="C6" s="221">
        <v>0.1</v>
      </c>
      <c r="D6" s="221">
        <f>+C6</f>
        <v>0.1</v>
      </c>
      <c r="E6" s="221">
        <f t="shared" ref="E6:H6" si="3">+D6</f>
        <v>0.1</v>
      </c>
      <c r="F6" s="221">
        <f t="shared" si="3"/>
        <v>0.1</v>
      </c>
      <c r="G6" s="221">
        <f t="shared" si="3"/>
        <v>0.1</v>
      </c>
      <c r="H6" s="221">
        <f t="shared" si="3"/>
        <v>0.1</v>
      </c>
    </row>
    <row r="7" spans="1:13" ht="13.5" x14ac:dyDescent="0.25">
      <c r="A7" s="366" t="s">
        <v>1453</v>
      </c>
      <c r="B7" s="156"/>
      <c r="C7" s="284">
        <v>36</v>
      </c>
      <c r="D7" s="284">
        <f>+C7</f>
        <v>36</v>
      </c>
      <c r="E7" s="284">
        <f t="shared" ref="E7:H7" si="4">+D7</f>
        <v>36</v>
      </c>
      <c r="F7" s="284">
        <f t="shared" si="4"/>
        <v>36</v>
      </c>
      <c r="G7" s="284">
        <f t="shared" si="4"/>
        <v>36</v>
      </c>
      <c r="H7" s="284">
        <f t="shared" si="4"/>
        <v>36</v>
      </c>
      <c r="I7" s="377"/>
    </row>
    <row r="8" spans="1:13" ht="13.5" x14ac:dyDescent="0.25">
      <c r="A8" s="366" t="s">
        <v>1456</v>
      </c>
      <c r="B8" s="285">
        <v>0.01</v>
      </c>
      <c r="C8" s="285">
        <f>+B8</f>
        <v>0.01</v>
      </c>
      <c r="D8" s="285">
        <f>+C8</f>
        <v>0.01</v>
      </c>
      <c r="E8" s="285">
        <f>+D8</f>
        <v>0.01</v>
      </c>
      <c r="F8" s="285">
        <f t="shared" ref="F8:H8" si="5">+E8+0.1%</f>
        <v>1.0999999999999999E-2</v>
      </c>
      <c r="G8" s="285">
        <f t="shared" si="5"/>
        <v>1.2E-2</v>
      </c>
      <c r="H8" s="285">
        <f t="shared" si="5"/>
        <v>1.3000000000000001E-2</v>
      </c>
    </row>
    <row r="9" spans="1:13" ht="13.5" x14ac:dyDescent="0.25">
      <c r="A9" s="366" t="s">
        <v>1457</v>
      </c>
      <c r="B9" s="286">
        <v>0.01</v>
      </c>
      <c r="C9" s="285">
        <f>+C8</f>
        <v>0.01</v>
      </c>
      <c r="D9" s="285">
        <f t="shared" ref="D9:H9" si="6">+D8</f>
        <v>0.01</v>
      </c>
      <c r="E9" s="285">
        <f t="shared" si="6"/>
        <v>0.01</v>
      </c>
      <c r="F9" s="285">
        <f t="shared" si="6"/>
        <v>1.0999999999999999E-2</v>
      </c>
      <c r="G9" s="285">
        <f t="shared" si="6"/>
        <v>1.2E-2</v>
      </c>
      <c r="H9" s="285">
        <f t="shared" si="6"/>
        <v>1.3000000000000001E-2</v>
      </c>
    </row>
    <row r="10" spans="1:13" ht="13.5" x14ac:dyDescent="0.25">
      <c r="A10" s="366" t="s">
        <v>1508</v>
      </c>
      <c r="B10" s="101">
        <v>0.11</v>
      </c>
      <c r="C10" s="101">
        <v>0.1</v>
      </c>
      <c r="D10" s="101">
        <v>0.09</v>
      </c>
      <c r="E10" s="101">
        <v>0.08</v>
      </c>
      <c r="F10" s="101">
        <v>0.06</v>
      </c>
      <c r="G10" s="101">
        <f t="shared" ref="G10:H10" si="7">+G2+1%</f>
        <v>4.5000000000000005E-2</v>
      </c>
      <c r="H10" s="101">
        <f t="shared" si="7"/>
        <v>4.5000000000000005E-2</v>
      </c>
    </row>
    <row r="11" spans="1:13" s="143" customFormat="1" ht="13.5" x14ac:dyDescent="0.25">
      <c r="A11" s="367" t="s">
        <v>1533</v>
      </c>
      <c r="B11" s="101">
        <v>5.62E-2</v>
      </c>
      <c r="C11" s="101">
        <f>+B2</f>
        <v>0.11</v>
      </c>
      <c r="D11" s="101">
        <f t="shared" ref="D11:H11" si="8">+C2</f>
        <v>0.08</v>
      </c>
      <c r="E11" s="101">
        <f t="shared" si="8"/>
        <v>0.06</v>
      </c>
      <c r="F11" s="101">
        <f t="shared" si="8"/>
        <v>0.04</v>
      </c>
      <c r="G11" s="101">
        <f t="shared" si="8"/>
        <v>0.04</v>
      </c>
      <c r="H11" s="101">
        <f t="shared" si="8"/>
        <v>3.5000000000000003E-2</v>
      </c>
    </row>
    <row r="12" spans="1:13" ht="13.5" x14ac:dyDescent="0.25">
      <c r="A12" s="366" t="s">
        <v>1502</v>
      </c>
      <c r="B12" s="101">
        <v>0.04</v>
      </c>
      <c r="C12" s="101">
        <f>+B12</f>
        <v>0.04</v>
      </c>
      <c r="D12" s="101">
        <f t="shared" ref="D12:H12" si="9">+C12</f>
        <v>0.04</v>
      </c>
      <c r="E12" s="101">
        <f t="shared" si="9"/>
        <v>0.04</v>
      </c>
      <c r="F12" s="101">
        <f t="shared" si="9"/>
        <v>0.04</v>
      </c>
      <c r="G12" s="101">
        <f t="shared" si="9"/>
        <v>0.04</v>
      </c>
      <c r="H12" s="101">
        <f t="shared" si="9"/>
        <v>0.04</v>
      </c>
      <c r="I12" s="143"/>
    </row>
    <row r="13" spans="1:13" ht="13.5" x14ac:dyDescent="0.25">
      <c r="A13" s="366" t="s">
        <v>106</v>
      </c>
      <c r="B13" s="101">
        <v>0.06</v>
      </c>
      <c r="C13" s="101">
        <v>0.09</v>
      </c>
      <c r="D13" s="101">
        <v>0.08</v>
      </c>
      <c r="E13" s="101">
        <v>7.0000000000000007E-2</v>
      </c>
      <c r="F13" s="101">
        <f t="shared" ref="F13:H13" si="10">+F10</f>
        <v>0.06</v>
      </c>
      <c r="G13" s="101">
        <v>0.05</v>
      </c>
      <c r="H13" s="101">
        <f t="shared" si="10"/>
        <v>4.5000000000000005E-2</v>
      </c>
    </row>
    <row r="14" spans="1:13" ht="13.5" x14ac:dyDescent="0.25">
      <c r="A14" s="366" t="s">
        <v>1477</v>
      </c>
      <c r="B14" s="101">
        <f>+B10+4%</f>
        <v>0.15</v>
      </c>
      <c r="C14" s="101">
        <f t="shared" ref="C14:H14" si="11">+C10+4%</f>
        <v>0.14000000000000001</v>
      </c>
      <c r="D14" s="101">
        <f t="shared" si="11"/>
        <v>0.13</v>
      </c>
      <c r="E14" s="101">
        <f t="shared" si="11"/>
        <v>0.12</v>
      </c>
      <c r="F14" s="101">
        <f t="shared" si="11"/>
        <v>0.1</v>
      </c>
      <c r="G14" s="101">
        <f t="shared" si="11"/>
        <v>8.5000000000000006E-2</v>
      </c>
      <c r="H14" s="101">
        <f t="shared" si="11"/>
        <v>8.5000000000000006E-2</v>
      </c>
    </row>
    <row r="15" spans="1:13" ht="13.5" x14ac:dyDescent="0.25">
      <c r="A15" s="366" t="s">
        <v>1510</v>
      </c>
      <c r="B15" s="101">
        <v>0</v>
      </c>
      <c r="C15" s="101">
        <f>+B15</f>
        <v>0</v>
      </c>
      <c r="D15" s="101">
        <f t="shared" ref="D15:H15" si="12">+C15</f>
        <v>0</v>
      </c>
      <c r="E15" s="101">
        <f t="shared" si="12"/>
        <v>0</v>
      </c>
      <c r="F15" s="101">
        <f t="shared" si="12"/>
        <v>0</v>
      </c>
      <c r="G15" s="101">
        <f t="shared" si="12"/>
        <v>0</v>
      </c>
      <c r="H15" s="101">
        <f t="shared" si="12"/>
        <v>0</v>
      </c>
    </row>
    <row r="16" spans="1:13" ht="13.5" x14ac:dyDescent="0.25">
      <c r="A16" s="366" t="s">
        <v>1528</v>
      </c>
      <c r="B16" s="329">
        <v>0.25</v>
      </c>
      <c r="C16" s="101">
        <f>+B16</f>
        <v>0.25</v>
      </c>
      <c r="D16" s="101">
        <f t="shared" ref="D16:H16" si="13">+C16</f>
        <v>0.25</v>
      </c>
      <c r="E16" s="101">
        <f t="shared" si="13"/>
        <v>0.25</v>
      </c>
      <c r="F16" s="101">
        <f t="shared" si="13"/>
        <v>0.25</v>
      </c>
      <c r="G16" s="101">
        <f t="shared" si="13"/>
        <v>0.25</v>
      </c>
      <c r="H16" s="101">
        <f t="shared" si="13"/>
        <v>0.25</v>
      </c>
    </row>
    <row r="17" spans="1:8" ht="13.5" x14ac:dyDescent="0.25">
      <c r="A17" s="366" t="s">
        <v>119</v>
      </c>
      <c r="B17" s="101">
        <v>1E-3</v>
      </c>
      <c r="C17" s="101">
        <f>+B17</f>
        <v>1E-3</v>
      </c>
      <c r="D17" s="101">
        <f t="shared" ref="D17:H17" si="14">+C17</f>
        <v>1E-3</v>
      </c>
      <c r="E17" s="101">
        <f t="shared" si="14"/>
        <v>1E-3</v>
      </c>
      <c r="F17" s="101">
        <f t="shared" si="14"/>
        <v>1E-3</v>
      </c>
      <c r="G17" s="101">
        <f t="shared" si="14"/>
        <v>1E-3</v>
      </c>
      <c r="H17" s="101">
        <f t="shared" si="14"/>
        <v>1E-3</v>
      </c>
    </row>
    <row r="18" spans="1:8" ht="13.5" x14ac:dyDescent="0.25">
      <c r="A18" s="366" t="s">
        <v>130</v>
      </c>
      <c r="B18" s="361">
        <v>1</v>
      </c>
      <c r="C18" s="361">
        <v>1</v>
      </c>
      <c r="D18" s="361">
        <v>1</v>
      </c>
      <c r="E18" s="361">
        <v>1</v>
      </c>
      <c r="F18" s="361">
        <v>1</v>
      </c>
      <c r="G18" s="361">
        <v>1</v>
      </c>
      <c r="H18" s="361">
        <v>1</v>
      </c>
    </row>
    <row r="19" spans="1:8" ht="13.5" x14ac:dyDescent="0.25">
      <c r="A19" s="368" t="s">
        <v>50</v>
      </c>
      <c r="B19" s="389">
        <v>1000000</v>
      </c>
      <c r="C19" s="389">
        <v>1150000</v>
      </c>
      <c r="D19" s="389">
        <f>+C19*(1+(C2+1.5%))</f>
        <v>1259250</v>
      </c>
      <c r="E19" s="389">
        <f>+D19*(1+(D2+1.5%))</f>
        <v>1353693.75</v>
      </c>
      <c r="F19" s="389">
        <f>+E19*(1+(E2+1.5%))</f>
        <v>1428146.90625</v>
      </c>
      <c r="G19" s="389">
        <f>+F19*(1+(F2+1.5%))</f>
        <v>1506694.98609375</v>
      </c>
      <c r="H19" s="389">
        <f>+G19*(1+(G2+1.5%))</f>
        <v>1582029.7353984376</v>
      </c>
    </row>
    <row r="20" spans="1:8" s="143" customFormat="1" ht="13.5" x14ac:dyDescent="0.25">
      <c r="A20" s="367" t="s">
        <v>93</v>
      </c>
      <c r="B20" s="390">
        <v>83000</v>
      </c>
      <c r="C20" s="390">
        <f t="shared" ref="C20:H20" si="15">+B$20*(1+B2)</f>
        <v>92130.000000000015</v>
      </c>
      <c r="D20" s="390">
        <f t="shared" si="15"/>
        <v>99500.400000000023</v>
      </c>
      <c r="E20" s="390">
        <f t="shared" si="15"/>
        <v>105470.42400000003</v>
      </c>
      <c r="F20" s="390">
        <f t="shared" si="15"/>
        <v>109689.24096000004</v>
      </c>
      <c r="G20" s="390">
        <f t="shared" si="15"/>
        <v>114076.81059840004</v>
      </c>
      <c r="H20" s="390">
        <f t="shared" si="15"/>
        <v>118069.49896934403</v>
      </c>
    </row>
    <row r="21" spans="1:8" s="143" customFormat="1" ht="13.5" hidden="1" x14ac:dyDescent="0.25">
      <c r="A21" s="367" t="s">
        <v>1449</v>
      </c>
      <c r="B21" s="390">
        <v>0</v>
      </c>
      <c r="C21" s="390">
        <v>0</v>
      </c>
      <c r="D21" s="390">
        <v>0</v>
      </c>
      <c r="E21" s="390">
        <v>0</v>
      </c>
      <c r="F21" s="390">
        <v>0</v>
      </c>
      <c r="G21" s="390">
        <v>0</v>
      </c>
      <c r="H21" s="390">
        <v>0</v>
      </c>
    </row>
    <row r="22" spans="1:8" ht="13.5" x14ac:dyDescent="0.25">
      <c r="A22" s="368" t="s">
        <v>1511</v>
      </c>
      <c r="B22" s="389">
        <v>0</v>
      </c>
      <c r="C22" s="389">
        <v>0</v>
      </c>
      <c r="D22" s="389">
        <v>0</v>
      </c>
      <c r="E22" s="389">
        <v>0</v>
      </c>
      <c r="F22" s="389">
        <v>0</v>
      </c>
      <c r="G22" s="389">
        <v>0</v>
      </c>
      <c r="H22" s="389">
        <v>0</v>
      </c>
    </row>
    <row r="23" spans="1:8" ht="13.5" x14ac:dyDescent="0.25">
      <c r="A23" s="368" t="s">
        <v>1512</v>
      </c>
      <c r="B23" s="389">
        <f>+B20*2</f>
        <v>166000</v>
      </c>
      <c r="C23" s="389">
        <f t="shared" ref="C23:H23" si="16">+C20*2</f>
        <v>184260.00000000003</v>
      </c>
      <c r="D23" s="389">
        <f t="shared" si="16"/>
        <v>199000.80000000005</v>
      </c>
      <c r="E23" s="389">
        <f t="shared" si="16"/>
        <v>210940.84800000006</v>
      </c>
      <c r="F23" s="389">
        <f t="shared" si="16"/>
        <v>219378.48192000008</v>
      </c>
      <c r="G23" s="389">
        <f t="shared" si="16"/>
        <v>228153.62119680009</v>
      </c>
      <c r="H23" s="389">
        <f t="shared" si="16"/>
        <v>236138.99793868806</v>
      </c>
    </row>
    <row r="24" spans="1:8" ht="13.5" x14ac:dyDescent="0.25">
      <c r="A24" s="368" t="s">
        <v>171</v>
      </c>
      <c r="B24" s="389">
        <f>+B19*20</f>
        <v>20000000</v>
      </c>
      <c r="C24" s="389">
        <f>+C19*20</f>
        <v>23000000</v>
      </c>
      <c r="D24" s="389">
        <f>+D19*20</f>
        <v>25185000</v>
      </c>
      <c r="E24" s="389">
        <f>+E19*20</f>
        <v>27073875</v>
      </c>
      <c r="F24" s="389">
        <f>+F19*20</f>
        <v>28562938.125</v>
      </c>
      <c r="G24" s="389">
        <f>+G19*20</f>
        <v>30133899.721875001</v>
      </c>
      <c r="H24" s="389">
        <f>+H19*20</f>
        <v>31640594.707968753</v>
      </c>
    </row>
    <row r="25" spans="1:8" ht="13.5" x14ac:dyDescent="0.25">
      <c r="A25" s="366" t="s">
        <v>131</v>
      </c>
      <c r="B25" s="102"/>
      <c r="C25" s="102">
        <v>1600</v>
      </c>
      <c r="D25" s="102">
        <f t="shared" ref="D25:H25" si="17">+C28</f>
        <v>1540</v>
      </c>
      <c r="E25" s="102">
        <f t="shared" si="17"/>
        <v>1528</v>
      </c>
      <c r="F25" s="102">
        <f t="shared" si="17"/>
        <v>1552</v>
      </c>
      <c r="G25" s="102">
        <f t="shared" si="17"/>
        <v>1612</v>
      </c>
      <c r="H25" s="102">
        <f t="shared" si="17"/>
        <v>1708</v>
      </c>
    </row>
    <row r="26" spans="1:8" ht="13.5" x14ac:dyDescent="0.25">
      <c r="A26" s="366" t="s">
        <v>87</v>
      </c>
      <c r="B26" s="102"/>
      <c r="C26" s="102">
        <v>600</v>
      </c>
      <c r="D26" s="102">
        <f>+C26+24</f>
        <v>624</v>
      </c>
      <c r="E26" s="102">
        <f t="shared" ref="E26:H26" si="18">+D26+24</f>
        <v>648</v>
      </c>
      <c r="F26" s="102">
        <f t="shared" si="18"/>
        <v>672</v>
      </c>
      <c r="G26" s="102">
        <f t="shared" si="18"/>
        <v>696</v>
      </c>
      <c r="H26" s="102">
        <f t="shared" si="18"/>
        <v>720</v>
      </c>
    </row>
    <row r="27" spans="1:8" ht="13.5" x14ac:dyDescent="0.25">
      <c r="A27" s="366" t="s">
        <v>88</v>
      </c>
      <c r="B27" s="102"/>
      <c r="C27" s="410">
        <f>55*12</f>
        <v>660</v>
      </c>
      <c r="D27" s="102">
        <f>+C27-24</f>
        <v>636</v>
      </c>
      <c r="E27" s="102">
        <f t="shared" ref="E27:H27" si="19">+D27-12</f>
        <v>624</v>
      </c>
      <c r="F27" s="102">
        <f t="shared" si="19"/>
        <v>612</v>
      </c>
      <c r="G27" s="102">
        <f t="shared" si="19"/>
        <v>600</v>
      </c>
      <c r="H27" s="102">
        <f t="shared" si="19"/>
        <v>588</v>
      </c>
    </row>
    <row r="28" spans="1:8" ht="13.5" x14ac:dyDescent="0.25">
      <c r="A28" s="366" t="s">
        <v>86</v>
      </c>
      <c r="B28" s="133"/>
      <c r="C28" s="133">
        <f>+C25+C26-C27</f>
        <v>1540</v>
      </c>
      <c r="D28" s="133">
        <f t="shared" ref="D28:H28" si="20">+D25+D26-D27</f>
        <v>1528</v>
      </c>
      <c r="E28" s="133">
        <f t="shared" si="20"/>
        <v>1552</v>
      </c>
      <c r="F28" s="133">
        <f t="shared" si="20"/>
        <v>1612</v>
      </c>
      <c r="G28" s="133">
        <f t="shared" si="20"/>
        <v>1708</v>
      </c>
      <c r="H28" s="133">
        <f t="shared" si="20"/>
        <v>1840</v>
      </c>
    </row>
    <row r="29" spans="1:8" ht="13.5" x14ac:dyDescent="0.25">
      <c r="A29" s="366" t="s">
        <v>104</v>
      </c>
      <c r="B29" s="363">
        <v>1</v>
      </c>
      <c r="C29" s="363">
        <v>1</v>
      </c>
      <c r="D29" s="363">
        <v>1</v>
      </c>
      <c r="E29" s="363">
        <v>1</v>
      </c>
      <c r="F29" s="363">
        <v>1</v>
      </c>
      <c r="G29" s="363">
        <v>1</v>
      </c>
      <c r="H29" s="363">
        <v>1</v>
      </c>
    </row>
    <row r="30" spans="1:8" ht="13.5" x14ac:dyDescent="0.25">
      <c r="A30" s="366" t="s">
        <v>98</v>
      </c>
      <c r="B30" s="133">
        <f>+B19*0.7%</f>
        <v>6999.9999999999991</v>
      </c>
      <c r="C30" s="133">
        <f>+C19*0.7%</f>
        <v>8049.9999999999991</v>
      </c>
      <c r="D30" s="133">
        <f>+D19*0.7%</f>
        <v>8814.75</v>
      </c>
      <c r="E30" s="133">
        <f>+E19*0.7%</f>
        <v>9475.8562499999989</v>
      </c>
      <c r="F30" s="133">
        <f>+F19*0.7%</f>
        <v>9997.0283437499984</v>
      </c>
      <c r="G30" s="133">
        <f>+G19*0.7%</f>
        <v>10546.864902656249</v>
      </c>
      <c r="H30" s="133">
        <f>+H19*0.7%</f>
        <v>11074.208147789062</v>
      </c>
    </row>
    <row r="31" spans="1:8" ht="13.5" x14ac:dyDescent="0.25">
      <c r="A31" s="366" t="s">
        <v>99</v>
      </c>
      <c r="B31" s="133">
        <v>0</v>
      </c>
      <c r="C31" s="133">
        <v>0</v>
      </c>
      <c r="D31" s="133">
        <v>0</v>
      </c>
      <c r="E31" s="133">
        <v>0</v>
      </c>
      <c r="F31" s="133">
        <v>0</v>
      </c>
      <c r="G31" s="133">
        <v>0</v>
      </c>
      <c r="H31" s="133">
        <v>0</v>
      </c>
    </row>
    <row r="32" spans="1:8" ht="13.5" x14ac:dyDescent="0.25">
      <c r="A32" s="368" t="s">
        <v>92</v>
      </c>
      <c r="B32" s="362">
        <f>+B19*20</f>
        <v>20000000</v>
      </c>
      <c r="C32" s="362">
        <f>+C19*20</f>
        <v>23000000</v>
      </c>
      <c r="D32" s="362">
        <f>+D19*20</f>
        <v>25185000</v>
      </c>
      <c r="E32" s="362">
        <f>+E19*20</f>
        <v>27073875</v>
      </c>
      <c r="F32" s="362">
        <f>+F19*20</f>
        <v>28562938.125</v>
      </c>
      <c r="G32" s="362">
        <f>+G19*20</f>
        <v>30133899.721875001</v>
      </c>
      <c r="H32" s="362">
        <f>+H19*20</f>
        <v>31640594.707968753</v>
      </c>
    </row>
    <row r="33" spans="1:8" ht="14.45" customHeight="1" x14ac:dyDescent="0.25">
      <c r="A33" s="368" t="s">
        <v>142</v>
      </c>
      <c r="B33" s="362">
        <f>+B19*20</f>
        <v>20000000</v>
      </c>
      <c r="C33" s="362">
        <f>+C19*20</f>
        <v>23000000</v>
      </c>
      <c r="D33" s="362">
        <f>+D19*20</f>
        <v>25185000</v>
      </c>
      <c r="E33" s="362">
        <f>+E19*20</f>
        <v>27073875</v>
      </c>
      <c r="F33" s="362">
        <f>+F19*20</f>
        <v>28562938.125</v>
      </c>
      <c r="G33" s="362">
        <f>+G19*20</f>
        <v>30133899.721875001</v>
      </c>
      <c r="H33" s="362">
        <f>+H19*20</f>
        <v>31640594.707968753</v>
      </c>
    </row>
    <row r="34" spans="1:8" ht="13.5" x14ac:dyDescent="0.25">
      <c r="A34" s="368" t="s">
        <v>82</v>
      </c>
      <c r="B34" s="362">
        <f>+B19</f>
        <v>1000000</v>
      </c>
      <c r="C34" s="362">
        <f>+C19</f>
        <v>1150000</v>
      </c>
      <c r="D34" s="362">
        <f>+D19</f>
        <v>1259250</v>
      </c>
      <c r="E34" s="362">
        <f>+E19</f>
        <v>1353693.75</v>
      </c>
      <c r="F34" s="362">
        <f>+F19</f>
        <v>1428146.90625</v>
      </c>
      <c r="G34" s="362">
        <f>+G19</f>
        <v>1506694.98609375</v>
      </c>
      <c r="H34" s="362">
        <f>+H19</f>
        <v>1582029.7353984376</v>
      </c>
    </row>
    <row r="35" spans="1:8" ht="13.5" x14ac:dyDescent="0.25">
      <c r="A35" s="366" t="s">
        <v>83</v>
      </c>
      <c r="B35" s="168">
        <v>0.5</v>
      </c>
      <c r="C35" s="101">
        <f t="shared" ref="C35:H35" si="21">+B35</f>
        <v>0.5</v>
      </c>
      <c r="D35" s="101">
        <f t="shared" si="21"/>
        <v>0.5</v>
      </c>
      <c r="E35" s="101">
        <f t="shared" si="21"/>
        <v>0.5</v>
      </c>
      <c r="F35" s="101">
        <f t="shared" si="21"/>
        <v>0.5</v>
      </c>
      <c r="G35" s="101">
        <f t="shared" si="21"/>
        <v>0.5</v>
      </c>
      <c r="H35" s="101">
        <f t="shared" si="21"/>
        <v>0.5</v>
      </c>
    </row>
    <row r="36" spans="1:8" ht="13.5" x14ac:dyDescent="0.25">
      <c r="A36" s="366" t="s">
        <v>133</v>
      </c>
      <c r="B36" s="360"/>
      <c r="C36" s="101">
        <v>0</v>
      </c>
      <c r="D36" s="101">
        <v>0</v>
      </c>
      <c r="E36" s="101">
        <v>0</v>
      </c>
      <c r="F36" s="101">
        <v>0</v>
      </c>
      <c r="G36" s="101">
        <v>0</v>
      </c>
      <c r="H36" s="101">
        <v>0</v>
      </c>
    </row>
    <row r="37" spans="1:8" ht="13.5" x14ac:dyDescent="0.25">
      <c r="A37" s="369"/>
      <c r="B37" s="320"/>
      <c r="C37" s="320"/>
      <c r="D37" s="320"/>
      <c r="E37" s="320"/>
      <c r="F37" s="320"/>
      <c r="G37" s="320"/>
      <c r="H37" s="320"/>
    </row>
    <row r="38" spans="1:8" x14ac:dyDescent="0.25">
      <c r="B38" s="126"/>
      <c r="C38" s="222"/>
      <c r="D38" s="98"/>
      <c r="E38" s="98"/>
      <c r="F38" s="98"/>
      <c r="G38" s="98"/>
      <c r="H38" s="98"/>
    </row>
    <row r="39" spans="1:8" x14ac:dyDescent="0.25">
      <c r="C39" s="419" t="s">
        <v>97</v>
      </c>
      <c r="D39" s="419"/>
      <c r="E39" s="419"/>
      <c r="F39" s="419"/>
      <c r="G39" s="419"/>
      <c r="H39" s="419"/>
    </row>
    <row r="40" spans="1:8" ht="12.75" x14ac:dyDescent="0.2">
      <c r="A40" s="370" t="s">
        <v>8</v>
      </c>
      <c r="B40" s="179" t="s">
        <v>134</v>
      </c>
      <c r="C40" s="179" t="str">
        <f>+C1</f>
        <v>Año 23</v>
      </c>
      <c r="D40" s="179" t="str">
        <f>+D1</f>
        <v>Año 24</v>
      </c>
      <c r="E40" s="179" t="str">
        <f>+E1</f>
        <v>Año 25</v>
      </c>
      <c r="F40" s="179" t="str">
        <f>+F1</f>
        <v>Año 26</v>
      </c>
      <c r="G40" s="179" t="str">
        <f>+G1</f>
        <v>Año 27</v>
      </c>
      <c r="H40" s="179" t="str">
        <f>+H1</f>
        <v>Año 28</v>
      </c>
    </row>
    <row r="41" spans="1:8" ht="13.5" x14ac:dyDescent="0.25">
      <c r="A41" s="371" t="s">
        <v>1481</v>
      </c>
      <c r="B41" s="388">
        <v>1.2E-2</v>
      </c>
      <c r="C41" s="388">
        <v>1.2500000000000001E-2</v>
      </c>
      <c r="D41" s="388">
        <v>1.35E-2</v>
      </c>
      <c r="E41" s="388">
        <f>+D41</f>
        <v>1.35E-2</v>
      </c>
      <c r="F41" s="388">
        <f t="shared" ref="F41:H41" si="22">+E41</f>
        <v>1.35E-2</v>
      </c>
      <c r="G41" s="388">
        <f t="shared" si="22"/>
        <v>1.35E-2</v>
      </c>
      <c r="H41" s="388">
        <f t="shared" si="22"/>
        <v>1.35E-2</v>
      </c>
    </row>
    <row r="42" spans="1:8" ht="13.5" x14ac:dyDescent="0.25">
      <c r="A42" s="371" t="s">
        <v>1482</v>
      </c>
      <c r="B42" s="388">
        <f>+B41</f>
        <v>1.2E-2</v>
      </c>
      <c r="C42" s="388">
        <f>+C41</f>
        <v>1.2500000000000001E-2</v>
      </c>
      <c r="D42" s="388">
        <f>+D41</f>
        <v>1.35E-2</v>
      </c>
      <c r="E42" s="388">
        <f>+E41</f>
        <v>1.35E-2</v>
      </c>
      <c r="F42" s="388">
        <f>+F41</f>
        <v>1.35E-2</v>
      </c>
      <c r="G42" s="388">
        <f t="shared" ref="G42:G47" si="23">+G41</f>
        <v>1.35E-2</v>
      </c>
      <c r="H42" s="388">
        <f t="shared" ref="H42:H47" si="24">+H41</f>
        <v>1.35E-2</v>
      </c>
    </row>
    <row r="43" spans="1:8" ht="13.5" x14ac:dyDescent="0.25">
      <c r="A43" s="371" t="s">
        <v>1483</v>
      </c>
      <c r="B43" s="388">
        <f t="shared" ref="B43:B47" si="25">+B42</f>
        <v>1.2E-2</v>
      </c>
      <c r="C43" s="388">
        <f t="shared" ref="C43:C47" si="26">+C42</f>
        <v>1.2500000000000001E-2</v>
      </c>
      <c r="D43" s="388">
        <f t="shared" ref="D43:D47" si="27">+D42</f>
        <v>1.35E-2</v>
      </c>
      <c r="E43" s="388">
        <f t="shared" ref="E43:E47" si="28">+E42</f>
        <v>1.35E-2</v>
      </c>
      <c r="F43" s="388">
        <f t="shared" ref="F43:F47" si="29">+F42</f>
        <v>1.35E-2</v>
      </c>
      <c r="G43" s="388">
        <f t="shared" si="23"/>
        <v>1.35E-2</v>
      </c>
      <c r="H43" s="388">
        <f t="shared" si="24"/>
        <v>1.35E-2</v>
      </c>
    </row>
    <row r="44" spans="1:8" ht="13.5" x14ac:dyDescent="0.25">
      <c r="A44" s="371" t="s">
        <v>1484</v>
      </c>
      <c r="B44" s="388">
        <f t="shared" si="25"/>
        <v>1.2E-2</v>
      </c>
      <c r="C44" s="388">
        <f t="shared" si="26"/>
        <v>1.2500000000000001E-2</v>
      </c>
      <c r="D44" s="388">
        <f t="shared" si="27"/>
        <v>1.35E-2</v>
      </c>
      <c r="E44" s="388">
        <f t="shared" si="28"/>
        <v>1.35E-2</v>
      </c>
      <c r="F44" s="388">
        <f t="shared" si="29"/>
        <v>1.35E-2</v>
      </c>
      <c r="G44" s="388">
        <f t="shared" si="23"/>
        <v>1.35E-2</v>
      </c>
      <c r="H44" s="388">
        <f t="shared" si="24"/>
        <v>1.35E-2</v>
      </c>
    </row>
    <row r="45" spans="1:8" ht="13.5" x14ac:dyDescent="0.25">
      <c r="A45" s="371" t="s">
        <v>1485</v>
      </c>
      <c r="B45" s="388">
        <f t="shared" si="25"/>
        <v>1.2E-2</v>
      </c>
      <c r="C45" s="388">
        <f t="shared" si="26"/>
        <v>1.2500000000000001E-2</v>
      </c>
      <c r="D45" s="388">
        <f t="shared" si="27"/>
        <v>1.35E-2</v>
      </c>
      <c r="E45" s="388">
        <f t="shared" si="28"/>
        <v>1.35E-2</v>
      </c>
      <c r="F45" s="388">
        <f t="shared" si="29"/>
        <v>1.35E-2</v>
      </c>
      <c r="G45" s="388">
        <f t="shared" si="23"/>
        <v>1.35E-2</v>
      </c>
      <c r="H45" s="388">
        <f t="shared" si="24"/>
        <v>1.35E-2</v>
      </c>
    </row>
    <row r="46" spans="1:8" ht="13.5" x14ac:dyDescent="0.25">
      <c r="A46" s="371" t="s">
        <v>1486</v>
      </c>
      <c r="B46" s="388">
        <f t="shared" si="25"/>
        <v>1.2E-2</v>
      </c>
      <c r="C46" s="388">
        <f t="shared" si="26"/>
        <v>1.2500000000000001E-2</v>
      </c>
      <c r="D46" s="388">
        <f t="shared" si="27"/>
        <v>1.35E-2</v>
      </c>
      <c r="E46" s="388">
        <f t="shared" si="28"/>
        <v>1.35E-2</v>
      </c>
      <c r="F46" s="388">
        <f t="shared" si="29"/>
        <v>1.35E-2</v>
      </c>
      <c r="G46" s="388">
        <f t="shared" si="23"/>
        <v>1.35E-2</v>
      </c>
      <c r="H46" s="388">
        <f t="shared" si="24"/>
        <v>1.35E-2</v>
      </c>
    </row>
    <row r="47" spans="1:8" ht="13.5" x14ac:dyDescent="0.25">
      <c r="A47" s="371" t="s">
        <v>1487</v>
      </c>
      <c r="B47" s="388">
        <f t="shared" si="25"/>
        <v>1.2E-2</v>
      </c>
      <c r="C47" s="388">
        <f t="shared" si="26"/>
        <v>1.2500000000000001E-2</v>
      </c>
      <c r="D47" s="388">
        <f t="shared" si="27"/>
        <v>1.35E-2</v>
      </c>
      <c r="E47" s="388">
        <f t="shared" si="28"/>
        <v>1.35E-2</v>
      </c>
      <c r="F47" s="388">
        <f t="shared" si="29"/>
        <v>1.35E-2</v>
      </c>
      <c r="G47" s="388">
        <f t="shared" si="23"/>
        <v>1.35E-2</v>
      </c>
      <c r="H47" s="388">
        <f t="shared" si="24"/>
        <v>1.35E-2</v>
      </c>
    </row>
    <row r="48" spans="1:8" ht="13.5" x14ac:dyDescent="0.25">
      <c r="C48" s="1"/>
      <c r="D48" s="337"/>
    </row>
    <row r="49" spans="1:7" ht="13.5" x14ac:dyDescent="0.25">
      <c r="C49" s="1"/>
      <c r="D49" s="418" t="s">
        <v>95</v>
      </c>
      <c r="E49" s="418"/>
      <c r="F49" s="418"/>
    </row>
    <row r="50" spans="1:7" ht="12.75" x14ac:dyDescent="0.2">
      <c r="A50" s="370" t="s">
        <v>8</v>
      </c>
      <c r="B50" s="327" t="str">
        <f>+B1</f>
        <v>Año 22</v>
      </c>
      <c r="C50" s="327" t="s">
        <v>159</v>
      </c>
      <c r="D50" s="327" t="s">
        <v>140</v>
      </c>
      <c r="E50" s="327" t="s">
        <v>185</v>
      </c>
      <c r="F50" s="327" t="s">
        <v>186</v>
      </c>
      <c r="G50" s="327" t="s">
        <v>187</v>
      </c>
    </row>
    <row r="51" spans="1:7" ht="13.5" x14ac:dyDescent="0.25">
      <c r="A51" s="372" t="str">
        <f t="shared" ref="A51:A57" si="30">+A41</f>
        <v>LINEA 1</v>
      </c>
      <c r="B51" s="386">
        <v>48</v>
      </c>
      <c r="C51" s="386">
        <f>+B51</f>
        <v>48</v>
      </c>
      <c r="D51" s="386">
        <f>+C51+6</f>
        <v>54</v>
      </c>
      <c r="E51" s="387">
        <f>+D51</f>
        <v>54</v>
      </c>
      <c r="F51" s="387">
        <f>+E51</f>
        <v>54</v>
      </c>
      <c r="G51" s="387">
        <f>+F51</f>
        <v>54</v>
      </c>
    </row>
    <row r="52" spans="1:7" ht="13.5" x14ac:dyDescent="0.25">
      <c r="A52" s="372" t="str">
        <f t="shared" si="30"/>
        <v>LINEA 2</v>
      </c>
      <c r="B52" s="386">
        <f>+B51</f>
        <v>48</v>
      </c>
      <c r="C52" s="386">
        <f>+C51</f>
        <v>48</v>
      </c>
      <c r="D52" s="386">
        <f t="shared" ref="D52:D57" si="31">+C52+6</f>
        <v>54</v>
      </c>
      <c r="E52" s="387">
        <f t="shared" ref="E52:G57" si="32">+D52</f>
        <v>54</v>
      </c>
      <c r="F52" s="387">
        <f t="shared" si="32"/>
        <v>54</v>
      </c>
      <c r="G52" s="387">
        <f t="shared" si="32"/>
        <v>54</v>
      </c>
    </row>
    <row r="53" spans="1:7" ht="13.5" x14ac:dyDescent="0.25">
      <c r="A53" s="372" t="str">
        <f t="shared" si="30"/>
        <v>LINEA 3</v>
      </c>
      <c r="B53" s="386">
        <f t="shared" ref="B53:C57" si="33">+B52</f>
        <v>48</v>
      </c>
      <c r="C53" s="386">
        <f t="shared" si="33"/>
        <v>48</v>
      </c>
      <c r="D53" s="386">
        <f t="shared" si="31"/>
        <v>54</v>
      </c>
      <c r="E53" s="387">
        <f t="shared" si="32"/>
        <v>54</v>
      </c>
      <c r="F53" s="387">
        <f t="shared" si="32"/>
        <v>54</v>
      </c>
      <c r="G53" s="387">
        <f t="shared" si="32"/>
        <v>54</v>
      </c>
    </row>
    <row r="54" spans="1:7" ht="13.5" x14ac:dyDescent="0.25">
      <c r="A54" s="372" t="str">
        <f t="shared" si="30"/>
        <v>LINEA 4</v>
      </c>
      <c r="B54" s="386">
        <f t="shared" si="33"/>
        <v>48</v>
      </c>
      <c r="C54" s="386">
        <f t="shared" si="33"/>
        <v>48</v>
      </c>
      <c r="D54" s="386">
        <f t="shared" si="31"/>
        <v>54</v>
      </c>
      <c r="E54" s="387">
        <f t="shared" si="32"/>
        <v>54</v>
      </c>
      <c r="F54" s="387">
        <f t="shared" si="32"/>
        <v>54</v>
      </c>
      <c r="G54" s="387">
        <f t="shared" si="32"/>
        <v>54</v>
      </c>
    </row>
    <row r="55" spans="1:7" ht="13.5" x14ac:dyDescent="0.25">
      <c r="A55" s="372" t="str">
        <f t="shared" si="30"/>
        <v>LINEA 5</v>
      </c>
      <c r="B55" s="386">
        <f t="shared" si="33"/>
        <v>48</v>
      </c>
      <c r="C55" s="386">
        <f t="shared" si="33"/>
        <v>48</v>
      </c>
      <c r="D55" s="386">
        <f t="shared" si="31"/>
        <v>54</v>
      </c>
      <c r="E55" s="387">
        <f t="shared" si="32"/>
        <v>54</v>
      </c>
      <c r="F55" s="387">
        <f t="shared" si="32"/>
        <v>54</v>
      </c>
      <c r="G55" s="387">
        <f t="shared" si="32"/>
        <v>54</v>
      </c>
    </row>
    <row r="56" spans="1:7" ht="13.5" x14ac:dyDescent="0.25">
      <c r="A56" s="372" t="str">
        <f t="shared" si="30"/>
        <v>LINEA 6</v>
      </c>
      <c r="B56" s="386">
        <f t="shared" si="33"/>
        <v>48</v>
      </c>
      <c r="C56" s="386">
        <f t="shared" si="33"/>
        <v>48</v>
      </c>
      <c r="D56" s="386">
        <f t="shared" si="31"/>
        <v>54</v>
      </c>
      <c r="E56" s="387">
        <f t="shared" si="32"/>
        <v>54</v>
      </c>
      <c r="F56" s="387">
        <f t="shared" si="32"/>
        <v>54</v>
      </c>
      <c r="G56" s="387">
        <f t="shared" si="32"/>
        <v>54</v>
      </c>
    </row>
    <row r="57" spans="1:7" ht="13.5" x14ac:dyDescent="0.25">
      <c r="A57" s="372" t="str">
        <f t="shared" si="30"/>
        <v>LINEA 7</v>
      </c>
      <c r="B57" s="386">
        <f t="shared" si="33"/>
        <v>48</v>
      </c>
      <c r="C57" s="386">
        <f t="shared" si="33"/>
        <v>48</v>
      </c>
      <c r="D57" s="386">
        <f t="shared" si="31"/>
        <v>54</v>
      </c>
      <c r="E57" s="387">
        <f t="shared" si="32"/>
        <v>54</v>
      </c>
      <c r="F57" s="387">
        <f t="shared" si="32"/>
        <v>54</v>
      </c>
      <c r="G57" s="387">
        <f t="shared" si="32"/>
        <v>54</v>
      </c>
    </row>
    <row r="58" spans="1:7" x14ac:dyDescent="0.25">
      <c r="C58" s="235"/>
    </row>
    <row r="59" spans="1:7" ht="13.5" x14ac:dyDescent="0.25">
      <c r="C59" s="417" t="s">
        <v>94</v>
      </c>
      <c r="D59" s="417"/>
    </row>
    <row r="60" spans="1:7" ht="12.75" x14ac:dyDescent="0.2">
      <c r="A60" s="370" t="s">
        <v>8</v>
      </c>
      <c r="B60" s="79"/>
      <c r="C60" s="76"/>
      <c r="D60" s="76">
        <v>44896</v>
      </c>
      <c r="E60" s="76">
        <v>45261</v>
      </c>
    </row>
    <row r="61" spans="1:7" ht="13.5" x14ac:dyDescent="0.25">
      <c r="A61" s="372" t="str">
        <f>+A51</f>
        <v>LINEA 1</v>
      </c>
      <c r="B61" s="6"/>
      <c r="C61" s="105"/>
      <c r="D61" s="385">
        <f>+'EF. Anuales'!H5</f>
        <v>10200000000</v>
      </c>
      <c r="E61" s="385">
        <f>+'FLUJO DE CARTERA'!N127</f>
        <v>10476516113.092113</v>
      </c>
      <c r="F61" s="98"/>
      <c r="G61" s="98"/>
    </row>
    <row r="62" spans="1:7" ht="13.5" x14ac:dyDescent="0.25">
      <c r="A62" s="372" t="str">
        <f t="shared" ref="A62:A67" si="34">+A52</f>
        <v>LINEA 2</v>
      </c>
      <c r="B62" s="6"/>
      <c r="C62" s="105"/>
      <c r="D62" s="105">
        <v>0</v>
      </c>
      <c r="E62" s="105">
        <f>+'FLUJO DE CARTERA'!H128</f>
        <v>0</v>
      </c>
      <c r="F62" s="98"/>
      <c r="G62" s="98"/>
    </row>
    <row r="63" spans="1:7" ht="13.5" x14ac:dyDescent="0.25">
      <c r="A63" s="372" t="str">
        <f t="shared" si="34"/>
        <v>LINEA 3</v>
      </c>
      <c r="B63" s="6"/>
      <c r="C63" s="105"/>
      <c r="D63" s="105">
        <v>0</v>
      </c>
      <c r="E63" s="105">
        <f>+'FLUJO DE CARTERA'!H129</f>
        <v>0</v>
      </c>
      <c r="F63" s="98"/>
      <c r="G63" s="98"/>
    </row>
    <row r="64" spans="1:7" ht="13.5" x14ac:dyDescent="0.25">
      <c r="A64" s="372" t="str">
        <f t="shared" si="34"/>
        <v>LINEA 4</v>
      </c>
      <c r="B64" s="6"/>
      <c r="C64" s="105"/>
      <c r="D64" s="105">
        <v>0</v>
      </c>
      <c r="E64" s="105">
        <f>+'FLUJO DE CARTERA'!H130</f>
        <v>0</v>
      </c>
      <c r="F64" s="98"/>
      <c r="G64" s="98"/>
    </row>
    <row r="65" spans="1:13" ht="13.5" x14ac:dyDescent="0.25">
      <c r="A65" s="372" t="str">
        <f t="shared" si="34"/>
        <v>LINEA 5</v>
      </c>
      <c r="B65" s="6"/>
      <c r="C65" s="105"/>
      <c r="D65" s="105">
        <v>0</v>
      </c>
      <c r="E65" s="105">
        <f>+'FLUJO DE CARTERA'!H131</f>
        <v>0</v>
      </c>
      <c r="F65" s="98"/>
      <c r="G65" s="180"/>
    </row>
    <row r="66" spans="1:13" ht="13.5" x14ac:dyDescent="0.25">
      <c r="A66" s="372" t="str">
        <f t="shared" si="34"/>
        <v>LINEA 6</v>
      </c>
      <c r="B66" s="6"/>
      <c r="C66" s="105"/>
      <c r="D66" s="105">
        <v>0</v>
      </c>
      <c r="E66" s="105">
        <f>+'FLUJO DE CARTERA'!H132</f>
        <v>0</v>
      </c>
      <c r="F66" s="98"/>
      <c r="G66" s="98"/>
    </row>
    <row r="67" spans="1:13" ht="13.5" x14ac:dyDescent="0.25">
      <c r="A67" s="372" t="str">
        <f t="shared" si="34"/>
        <v>LINEA 7</v>
      </c>
      <c r="B67" s="6"/>
      <c r="C67" s="105"/>
      <c r="D67" s="105">
        <v>0</v>
      </c>
      <c r="E67" s="105">
        <f>+'FLUJO DE CARTERA'!H133</f>
        <v>0</v>
      </c>
      <c r="F67" s="98"/>
      <c r="G67" s="98"/>
    </row>
    <row r="68" spans="1:13" ht="12.75" x14ac:dyDescent="0.2">
      <c r="A68" s="373" t="s">
        <v>2</v>
      </c>
      <c r="B68" s="4"/>
      <c r="C68" s="106"/>
      <c r="D68" s="385">
        <f>SUM(D61:D67)</f>
        <v>10200000000</v>
      </c>
      <c r="E68" s="385">
        <f>SUM(E61:E67)</f>
        <v>10476516113.092113</v>
      </c>
      <c r="F68" s="98"/>
    </row>
    <row r="69" spans="1:13" ht="13.5" x14ac:dyDescent="0.25">
      <c r="C69" s="98"/>
      <c r="D69" s="385">
        <f>+'EF. Anuales'!H5</f>
        <v>10200000000</v>
      </c>
      <c r="E69" s="229">
        <f>+E68/D68-1</f>
        <v>2.7109422852167997E-2</v>
      </c>
      <c r="F69" s="180"/>
    </row>
    <row r="70" spans="1:13" ht="13.5" x14ac:dyDescent="0.25">
      <c r="A70" s="374" t="s">
        <v>96</v>
      </c>
      <c r="B70" s="146"/>
      <c r="C70" s="146"/>
      <c r="D70" s="146"/>
      <c r="E70" s="146"/>
      <c r="F70" s="146"/>
      <c r="G70" s="146"/>
      <c r="H70" s="146"/>
    </row>
    <row r="71" spans="1:13" ht="13.5" x14ac:dyDescent="0.25">
      <c r="A71" s="375" t="s">
        <v>8</v>
      </c>
      <c r="B71" s="335" t="str">
        <f>+B1</f>
        <v>Año 22</v>
      </c>
      <c r="C71" s="335" t="str">
        <f>+C1</f>
        <v>Año 23</v>
      </c>
      <c r="D71" s="335" t="str">
        <f>+D1</f>
        <v>Año 24</v>
      </c>
      <c r="E71" s="335" t="str">
        <f>+E1</f>
        <v>Año 25</v>
      </c>
      <c r="F71" s="335" t="str">
        <f>+F1</f>
        <v>Año 26</v>
      </c>
      <c r="G71" s="335" t="str">
        <f>+G1</f>
        <v>Año 27</v>
      </c>
      <c r="H71" s="335" t="str">
        <f>+H1</f>
        <v>Año 28</v>
      </c>
      <c r="I71" s="335" t="str">
        <f>+I1</f>
        <v>Año 29</v>
      </c>
      <c r="J71" s="335" t="str">
        <f>+J1</f>
        <v>Año 30</v>
      </c>
      <c r="K71" s="335" t="str">
        <f>+K1</f>
        <v>Año 31</v>
      </c>
      <c r="L71" s="335" t="str">
        <f>+L1</f>
        <v>Año 32</v>
      </c>
      <c r="M71" s="335" t="str">
        <f>+M1</f>
        <v>Año 32</v>
      </c>
    </row>
    <row r="72" spans="1:13" ht="13.5" x14ac:dyDescent="0.25">
      <c r="A72" s="372" t="str">
        <f>+A61</f>
        <v>LINEA 1</v>
      </c>
      <c r="B72" s="282">
        <v>0</v>
      </c>
      <c r="C72" s="282">
        <f>+B72*1.05</f>
        <v>0</v>
      </c>
      <c r="D72" s="282">
        <f t="shared" ref="D72:M72" si="35">+C72*1.05</f>
        <v>0</v>
      </c>
      <c r="E72" s="282">
        <f t="shared" si="35"/>
        <v>0</v>
      </c>
      <c r="F72" s="282">
        <f t="shared" si="35"/>
        <v>0</v>
      </c>
      <c r="G72" s="282">
        <f t="shared" si="35"/>
        <v>0</v>
      </c>
      <c r="H72" s="282">
        <f t="shared" si="35"/>
        <v>0</v>
      </c>
      <c r="I72" s="282">
        <f t="shared" si="35"/>
        <v>0</v>
      </c>
      <c r="J72" s="282">
        <f t="shared" si="35"/>
        <v>0</v>
      </c>
      <c r="K72" s="282">
        <f t="shared" si="35"/>
        <v>0</v>
      </c>
      <c r="L72" s="282">
        <f t="shared" si="35"/>
        <v>0</v>
      </c>
      <c r="M72" s="282">
        <f t="shared" si="35"/>
        <v>0</v>
      </c>
    </row>
    <row r="73" spans="1:13" ht="13.5" x14ac:dyDescent="0.25">
      <c r="A73" s="372" t="str">
        <f t="shared" ref="A73:A78" si="36">+A62</f>
        <v>LINEA 2</v>
      </c>
      <c r="B73" s="282">
        <v>0</v>
      </c>
      <c r="C73" s="282">
        <f t="shared" ref="C73:M78" si="37">+B73</f>
        <v>0</v>
      </c>
      <c r="D73" s="282">
        <f t="shared" si="37"/>
        <v>0</v>
      </c>
      <c r="E73" s="282">
        <f t="shared" si="37"/>
        <v>0</v>
      </c>
      <c r="F73" s="282">
        <f t="shared" si="37"/>
        <v>0</v>
      </c>
      <c r="G73" s="282">
        <f t="shared" si="37"/>
        <v>0</v>
      </c>
      <c r="H73" s="282">
        <f t="shared" si="37"/>
        <v>0</v>
      </c>
      <c r="I73" s="282">
        <f t="shared" si="37"/>
        <v>0</v>
      </c>
      <c r="J73" s="282">
        <f t="shared" si="37"/>
        <v>0</v>
      </c>
      <c r="K73" s="282">
        <f t="shared" si="37"/>
        <v>0</v>
      </c>
      <c r="L73" s="282">
        <f t="shared" si="37"/>
        <v>0</v>
      </c>
      <c r="M73" s="282">
        <f t="shared" si="37"/>
        <v>0</v>
      </c>
    </row>
    <row r="74" spans="1:13" ht="13.5" x14ac:dyDescent="0.25">
      <c r="A74" s="372" t="str">
        <f t="shared" si="36"/>
        <v>LINEA 3</v>
      </c>
      <c r="B74" s="282">
        <v>0</v>
      </c>
      <c r="C74" s="282">
        <f t="shared" si="37"/>
        <v>0</v>
      </c>
      <c r="D74" s="282">
        <f t="shared" si="37"/>
        <v>0</v>
      </c>
      <c r="E74" s="282">
        <f t="shared" si="37"/>
        <v>0</v>
      </c>
      <c r="F74" s="282">
        <f t="shared" si="37"/>
        <v>0</v>
      </c>
      <c r="G74" s="282">
        <f t="shared" si="37"/>
        <v>0</v>
      </c>
      <c r="H74" s="282">
        <f t="shared" si="37"/>
        <v>0</v>
      </c>
      <c r="I74" s="282">
        <f t="shared" si="37"/>
        <v>0</v>
      </c>
      <c r="J74" s="282">
        <f t="shared" si="37"/>
        <v>0</v>
      </c>
      <c r="K74" s="282">
        <f t="shared" si="37"/>
        <v>0</v>
      </c>
      <c r="L74" s="282">
        <f t="shared" si="37"/>
        <v>0</v>
      </c>
      <c r="M74" s="282">
        <f t="shared" si="37"/>
        <v>0</v>
      </c>
    </row>
    <row r="75" spans="1:13" ht="13.5" x14ac:dyDescent="0.25">
      <c r="A75" s="372" t="str">
        <f t="shared" si="36"/>
        <v>LINEA 4</v>
      </c>
      <c r="B75" s="282">
        <v>0</v>
      </c>
      <c r="C75" s="282">
        <f t="shared" si="37"/>
        <v>0</v>
      </c>
      <c r="D75" s="282">
        <f t="shared" si="37"/>
        <v>0</v>
      </c>
      <c r="E75" s="282">
        <f t="shared" si="37"/>
        <v>0</v>
      </c>
      <c r="F75" s="282">
        <f t="shared" si="37"/>
        <v>0</v>
      </c>
      <c r="G75" s="282">
        <f t="shared" si="37"/>
        <v>0</v>
      </c>
      <c r="H75" s="282">
        <f t="shared" si="37"/>
        <v>0</v>
      </c>
      <c r="I75" s="282">
        <f t="shared" si="37"/>
        <v>0</v>
      </c>
      <c r="J75" s="282">
        <f t="shared" si="37"/>
        <v>0</v>
      </c>
      <c r="K75" s="282">
        <f t="shared" si="37"/>
        <v>0</v>
      </c>
      <c r="L75" s="282">
        <f t="shared" si="37"/>
        <v>0</v>
      </c>
      <c r="M75" s="282">
        <f t="shared" si="37"/>
        <v>0</v>
      </c>
    </row>
    <row r="76" spans="1:13" ht="13.5" x14ac:dyDescent="0.25">
      <c r="A76" s="372" t="str">
        <f t="shared" si="36"/>
        <v>LINEA 5</v>
      </c>
      <c r="B76" s="282">
        <v>0</v>
      </c>
      <c r="C76" s="282">
        <f t="shared" si="37"/>
        <v>0</v>
      </c>
      <c r="D76" s="282">
        <f t="shared" si="37"/>
        <v>0</v>
      </c>
      <c r="E76" s="282">
        <f t="shared" si="37"/>
        <v>0</v>
      </c>
      <c r="F76" s="282">
        <f t="shared" si="37"/>
        <v>0</v>
      </c>
      <c r="G76" s="282">
        <f t="shared" si="37"/>
        <v>0</v>
      </c>
      <c r="H76" s="282">
        <f t="shared" si="37"/>
        <v>0</v>
      </c>
      <c r="I76" s="282">
        <f t="shared" si="37"/>
        <v>0</v>
      </c>
      <c r="J76" s="282">
        <f t="shared" si="37"/>
        <v>0</v>
      </c>
      <c r="K76" s="282">
        <f t="shared" si="37"/>
        <v>0</v>
      </c>
      <c r="L76" s="282">
        <f t="shared" si="37"/>
        <v>0</v>
      </c>
      <c r="M76" s="282">
        <f t="shared" si="37"/>
        <v>0</v>
      </c>
    </row>
    <row r="77" spans="1:13" ht="13.5" x14ac:dyDescent="0.25">
      <c r="A77" s="372" t="str">
        <f t="shared" si="36"/>
        <v>LINEA 6</v>
      </c>
      <c r="B77" s="282">
        <v>0</v>
      </c>
      <c r="C77" s="282">
        <f t="shared" si="37"/>
        <v>0</v>
      </c>
      <c r="D77" s="282">
        <f t="shared" si="37"/>
        <v>0</v>
      </c>
      <c r="E77" s="282">
        <f t="shared" si="37"/>
        <v>0</v>
      </c>
      <c r="F77" s="282">
        <f t="shared" si="37"/>
        <v>0</v>
      </c>
      <c r="G77" s="282">
        <f t="shared" si="37"/>
        <v>0</v>
      </c>
      <c r="H77" s="282">
        <f t="shared" si="37"/>
        <v>0</v>
      </c>
      <c r="I77" s="282">
        <f t="shared" si="37"/>
        <v>0</v>
      </c>
      <c r="J77" s="282">
        <f t="shared" si="37"/>
        <v>0</v>
      </c>
      <c r="K77" s="282">
        <f t="shared" si="37"/>
        <v>0</v>
      </c>
      <c r="L77" s="282">
        <f t="shared" si="37"/>
        <v>0</v>
      </c>
      <c r="M77" s="282">
        <f t="shared" si="37"/>
        <v>0</v>
      </c>
    </row>
    <row r="78" spans="1:13" ht="13.5" x14ac:dyDescent="0.25">
      <c r="A78" s="372" t="str">
        <f t="shared" si="36"/>
        <v>LINEA 7</v>
      </c>
      <c r="B78" s="282">
        <v>0</v>
      </c>
      <c r="C78" s="282">
        <f t="shared" si="37"/>
        <v>0</v>
      </c>
      <c r="D78" s="282">
        <f t="shared" si="37"/>
        <v>0</v>
      </c>
      <c r="E78" s="282">
        <f t="shared" si="37"/>
        <v>0</v>
      </c>
      <c r="F78" s="282">
        <f t="shared" si="37"/>
        <v>0</v>
      </c>
      <c r="G78" s="282">
        <f t="shared" si="37"/>
        <v>0</v>
      </c>
      <c r="H78" s="282">
        <f t="shared" si="37"/>
        <v>0</v>
      </c>
      <c r="I78" s="282">
        <f t="shared" si="37"/>
        <v>0</v>
      </c>
      <c r="J78" s="282">
        <f t="shared" si="37"/>
        <v>0</v>
      </c>
      <c r="K78" s="282">
        <f t="shared" si="37"/>
        <v>0</v>
      </c>
      <c r="L78" s="282">
        <f t="shared" si="37"/>
        <v>0</v>
      </c>
      <c r="M78" s="282">
        <f t="shared" si="37"/>
        <v>0</v>
      </c>
    </row>
    <row r="79" spans="1:13" ht="13.5" x14ac:dyDescent="0.25">
      <c r="A79" s="376" t="s">
        <v>2</v>
      </c>
      <c r="B79" s="145">
        <f t="shared" ref="B79:H79" si="38">SUM(B72:B78)</f>
        <v>0</v>
      </c>
      <c r="C79" s="145">
        <f t="shared" si="38"/>
        <v>0</v>
      </c>
      <c r="D79" s="145">
        <f t="shared" si="38"/>
        <v>0</v>
      </c>
      <c r="E79" s="145">
        <f t="shared" si="38"/>
        <v>0</v>
      </c>
      <c r="F79" s="145">
        <f t="shared" si="38"/>
        <v>0</v>
      </c>
      <c r="G79" s="145">
        <f t="shared" si="38"/>
        <v>0</v>
      </c>
      <c r="H79" s="145">
        <f t="shared" si="38"/>
        <v>0</v>
      </c>
      <c r="I79" s="145">
        <f t="shared" ref="I79:L79" si="39">SUM(I72:I78)</f>
        <v>0</v>
      </c>
      <c r="J79" s="145">
        <f t="shared" si="39"/>
        <v>0</v>
      </c>
      <c r="K79" s="145">
        <f t="shared" si="39"/>
        <v>0</v>
      </c>
      <c r="L79" s="145">
        <f t="shared" si="39"/>
        <v>0</v>
      </c>
      <c r="M79" s="145">
        <f t="shared" ref="M79" si="40">SUM(M72:M78)</f>
        <v>0</v>
      </c>
    </row>
  </sheetData>
  <mergeCells count="3">
    <mergeCell ref="C59:D59"/>
    <mergeCell ref="D49:F49"/>
    <mergeCell ref="C39:H39"/>
  </mergeCells>
  <phoneticPr fontId="3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12"/>
  <dimension ref="A1:T98"/>
  <sheetViews>
    <sheetView showGridLines="0" zoomScale="230" zoomScaleNormal="230" workbookViewId="0">
      <pane xSplit="1" ySplit="1" topLeftCell="D2" activePane="bottomRight" state="frozen"/>
      <selection activeCell="F95" sqref="F95"/>
      <selection pane="topRight" activeCell="F95" sqref="F95"/>
      <selection pane="bottomLeft" activeCell="F95" sqref="F95"/>
      <selection pane="bottomRight" activeCell="D12" sqref="D12"/>
    </sheetView>
  </sheetViews>
  <sheetFormatPr baseColWidth="10" defaultColWidth="11.5703125" defaultRowHeight="13.5" x14ac:dyDescent="0.25"/>
  <cols>
    <col min="1" max="1" width="25.7109375" style="257" customWidth="1"/>
    <col min="2" max="2" width="13.42578125" style="166" bestFit="1" customWidth="1"/>
    <col min="3" max="4" width="7.42578125" style="166" bestFit="1" customWidth="1"/>
    <col min="5" max="6" width="8.28515625" style="166" bestFit="1" customWidth="1"/>
    <col min="7" max="7" width="8.28515625" style="166" customWidth="1"/>
    <col min="8" max="8" width="8.28515625" style="166" bestFit="1" customWidth="1"/>
    <col min="9" max="13" width="8.28515625" style="134" bestFit="1" customWidth="1"/>
    <col min="14" max="14" width="9.85546875" style="134" customWidth="1"/>
    <col min="15" max="15" width="6.28515625" style="134" bestFit="1" customWidth="1"/>
    <col min="16" max="17" width="4.28515625" style="134" customWidth="1"/>
    <col min="18" max="16384" width="11.5703125" style="134"/>
  </cols>
  <sheetData>
    <row r="1" spans="1:19" s="253" customFormat="1" ht="12.75" x14ac:dyDescent="0.2">
      <c r="A1" s="251" t="s">
        <v>1524</v>
      </c>
      <c r="B1" s="252">
        <v>43070</v>
      </c>
      <c r="C1" s="252">
        <v>43435</v>
      </c>
      <c r="D1" s="252">
        <v>43800</v>
      </c>
      <c r="E1" s="252">
        <v>44166</v>
      </c>
      <c r="F1" s="252">
        <v>44531</v>
      </c>
      <c r="G1" s="252">
        <v>44805</v>
      </c>
      <c r="H1" s="252">
        <v>44896</v>
      </c>
      <c r="I1" s="252">
        <f>EOMONTH(H1,12)</f>
        <v>45291</v>
      </c>
      <c r="J1" s="252">
        <f>EOMONTH(I1,12)</f>
        <v>45657</v>
      </c>
      <c r="K1" s="252">
        <f>EOMONTH(J1,12)</f>
        <v>46022</v>
      </c>
      <c r="L1" s="252">
        <f>EOMONTH(K1,12)</f>
        <v>46387</v>
      </c>
      <c r="M1" s="252">
        <f>EOMONTH(L1,12)</f>
        <v>46752</v>
      </c>
    </row>
    <row r="2" spans="1:19" s="1" customFormat="1" x14ac:dyDescent="0.25">
      <c r="A2" s="346" t="s">
        <v>1506</v>
      </c>
      <c r="B2" s="244">
        <f>+CUC!C4+CUC!C32+CUC!C559-CUC!C816-CUC!C939-B3-B4</f>
        <v>584582684.09000003</v>
      </c>
      <c r="C2" s="244">
        <f>+CUC!D4+CUC!D32+CUC!D559-CUC!D816-CUC!D939-C3-C4</f>
        <v>599519688.44999993</v>
      </c>
      <c r="D2" s="244">
        <f>+CUC!E4+CUC!E32+CUC!E559-CUC!E816-CUC!E939-D3-D4</f>
        <v>807491011.49000013</v>
      </c>
      <c r="E2" s="244">
        <f>+CUC!F4+CUC!F32+CUC!F559-CUC!F816-CUC!F939-E3-E4</f>
        <v>605898408.18000007</v>
      </c>
      <c r="F2" s="244">
        <f>+CUC!G4+CUC!G32+CUC!G559-CUC!G816-CUC!G939-F3-F4</f>
        <v>1309418847.96</v>
      </c>
      <c r="G2" s="244">
        <f>+CUC!I4+CUC!I32+CUC!I559-CUC!I816-CUC!I939-G3-G4</f>
        <v>398831899.46000016</v>
      </c>
      <c r="H2" s="244">
        <v>410772392.26999998</v>
      </c>
      <c r="I2" s="245">
        <f>+'EF. Mensuales'!N2</f>
        <v>810845172.84522617</v>
      </c>
      <c r="J2" s="245">
        <f>+'EF. Mensuales'!Z2</f>
        <v>343128724.50392652</v>
      </c>
      <c r="K2" s="245">
        <f>+'EF. Mensuales'!AL2</f>
        <v>57182211.599106431</v>
      </c>
      <c r="L2" s="245">
        <f>+'EF. Mensuales'!AX2</f>
        <v>74774162.117920399</v>
      </c>
      <c r="M2" s="245">
        <f>+'EF. Mensuales'!BJ2</f>
        <v>81668341.016516924</v>
      </c>
      <c r="N2" s="225"/>
    </row>
    <row r="3" spans="1:19" s="1" customFormat="1" x14ac:dyDescent="0.25">
      <c r="A3" s="346" t="s">
        <v>74</v>
      </c>
      <c r="B3" s="244">
        <f>+CUC!C18+CUC!C33</f>
        <v>134842765.06</v>
      </c>
      <c r="C3" s="244">
        <f>+CUC!D18+CUC!D33</f>
        <v>149893275.69999999</v>
      </c>
      <c r="D3" s="244">
        <f>+CUC!E18+CUC!E33</f>
        <v>154957985.57999998</v>
      </c>
      <c r="E3" s="244">
        <f>+CUC!F18+CUC!F33</f>
        <v>188934764.15000001</v>
      </c>
      <c r="F3" s="244">
        <f>+CUC!G18+CUC!G33</f>
        <v>199039099.26999998</v>
      </c>
      <c r="G3" s="244">
        <f>+CUC!I18+CUC!I33</f>
        <v>199123695.72</v>
      </c>
      <c r="H3" s="244">
        <v>200000000</v>
      </c>
      <c r="I3" s="245">
        <f>+'EF. Mensuales'!N3</f>
        <v>305725609.5547595</v>
      </c>
      <c r="J3" s="245">
        <f>+'EF. Mensuales'!Z3</f>
        <v>367706390.66318321</v>
      </c>
      <c r="K3" s="245">
        <f>+'EF. Mensuales'!AL3</f>
        <v>416697088.05966568</v>
      </c>
      <c r="L3" s="245">
        <f>+'EF. Mensuales'!AX3</f>
        <v>455990993.87576151</v>
      </c>
      <c r="M3" s="245">
        <f>+'EF. Mensuales'!BJ3</f>
        <v>492678101.21214128</v>
      </c>
    </row>
    <row r="4" spans="1:19" s="1" customFormat="1" x14ac:dyDescent="0.25">
      <c r="A4" s="346" t="s">
        <v>170</v>
      </c>
      <c r="B4" s="244">
        <f>+CUC!C122+CUC!C143</f>
        <v>51466280.649999999</v>
      </c>
      <c r="C4" s="244">
        <f>+CUC!D122+CUC!D143</f>
        <v>59186063.649999999</v>
      </c>
      <c r="D4" s="244">
        <f>+CUC!E122+CUC!E143</f>
        <v>71421270.650000006</v>
      </c>
      <c r="E4" s="244">
        <f>+CUC!F122+CUC!F143</f>
        <v>78698205.650000006</v>
      </c>
      <c r="F4" s="244">
        <f>+CUC!G122+CUC!G143</f>
        <v>84550895.650000006</v>
      </c>
      <c r="G4" s="244">
        <f>+CUC!I122+CUC!I143</f>
        <v>88804729.650000006</v>
      </c>
      <c r="H4" s="244">
        <v>91000000</v>
      </c>
      <c r="I4" s="245">
        <f>+'EF. Mensuales'!N4</f>
        <v>91464606.448888883</v>
      </c>
      <c r="J4" s="245">
        <f>+'EF. Mensuales'!Z4</f>
        <v>91945474.123488888</v>
      </c>
      <c r="K4" s="245">
        <f>+'EF. Mensuales'!AL4</f>
        <v>92443172.166699886</v>
      </c>
      <c r="L4" s="245">
        <f>+'EF. Mensuales'!AX4</f>
        <v>92958289.64142327</v>
      </c>
      <c r="M4" s="245">
        <f>+'EF. Mensuales'!BJ4</f>
        <v>93491436.227761969</v>
      </c>
    </row>
    <row r="5" spans="1:19" s="1" customFormat="1" x14ac:dyDescent="0.25">
      <c r="A5" s="346" t="s">
        <v>45</v>
      </c>
      <c r="B5" s="244">
        <f>+CUC!C248-B6</f>
        <v>7562279942</v>
      </c>
      <c r="C5" s="244">
        <f>+CUC!D248-C6</f>
        <v>7898206314</v>
      </c>
      <c r="D5" s="244">
        <f>+CUC!E248-D6</f>
        <v>7940979334</v>
      </c>
      <c r="E5" s="244">
        <f>+CUC!F248-E6</f>
        <v>9343276423</v>
      </c>
      <c r="F5" s="244">
        <f>+CUC!G248-F6</f>
        <v>9546677923</v>
      </c>
      <c r="G5" s="244">
        <f>+CUC!I248-G6</f>
        <v>10424484695</v>
      </c>
      <c r="H5" s="244">
        <v>10200000000</v>
      </c>
      <c r="I5" s="245">
        <f>+'EF. Mensuales'!N5</f>
        <v>10476516113.092117</v>
      </c>
      <c r="J5" s="245">
        <f>+'EF. Mensuales'!Z5</f>
        <v>11704964884.317432</v>
      </c>
      <c r="K5" s="245">
        <f>+'EF. Mensuales'!AL5</f>
        <v>13309052843.112556</v>
      </c>
      <c r="L5" s="245">
        <f>+'EF. Mensuales'!AX5</f>
        <v>15088937033.43771</v>
      </c>
      <c r="M5" s="245">
        <f>+'EF. Mensuales'!BJ5</f>
        <v>17263790357.055355</v>
      </c>
      <c r="N5" s="408"/>
      <c r="O5" s="180"/>
      <c r="P5" s="225"/>
      <c r="Q5" s="225"/>
      <c r="R5" s="225"/>
      <c r="S5" s="225"/>
    </row>
    <row r="6" spans="1:19" s="1" customFormat="1" x14ac:dyDescent="0.25">
      <c r="A6" s="346" t="s">
        <v>15</v>
      </c>
      <c r="B6" s="244">
        <f>-CUC!C273-CUC!C279-CUC!C285-CUC!C327-CUC!C338-CUC!C344-CUC!C368-CUC!C374-CUC!C380-CUC!C410-CUC!C421-CUC!C427-CUC!C457-CUC!C468-CUC!C474-CUC!C480-CUC!C503-CUC!C514</f>
        <v>-138241997</v>
      </c>
      <c r="C6" s="244">
        <f>-CUC!D273-CUC!D279-CUC!D285-CUC!D327-CUC!D338-CUC!D344-CUC!D368-CUC!D374-CUC!D380-CUC!D410-CUC!D421-CUC!D427-CUC!D457-CUC!D468-CUC!D474-CUC!D480-CUC!D503-CUC!D514</f>
        <v>-175422728</v>
      </c>
      <c r="D6" s="244">
        <f>-CUC!E273-CUC!E279-CUC!E285-CUC!E327-CUC!E338-CUC!E344-CUC!E368-CUC!E374-CUC!E380-CUC!E410-CUC!E421-CUC!E427-CUC!E457-CUC!E468-CUC!E474-CUC!E480-CUC!E503-CUC!E514</f>
        <v>-142263065</v>
      </c>
      <c r="E6" s="244">
        <f>-CUC!F273-CUC!F279-CUC!F285-CUC!F327-CUC!F338-CUC!F344-CUC!F368-CUC!F374-CUC!F380-CUC!F410-CUC!F421-CUC!F427-CUC!F457-CUC!F468-CUC!F474-CUC!F480-CUC!F503-CUC!F514</f>
        <v>-229710931</v>
      </c>
      <c r="F6" s="244">
        <f>-CUC!G273-CUC!G279-CUC!G285-CUC!G327-CUC!G338-CUC!G344-CUC!G368-CUC!G374-CUC!G380-CUC!G410-CUC!G421-CUC!G427-CUC!G457-CUC!G468-CUC!G474-CUC!G480-CUC!G503-CUC!G514</f>
        <v>-313414242</v>
      </c>
      <c r="G6" s="244">
        <f>-CUC!I273-CUC!I279-CUC!I285-CUC!I327-CUC!I338-CUC!I344-CUC!I368-CUC!I374-CUC!I380-CUC!I410-CUC!I421-CUC!I427-CUC!I457-CUC!I468-CUC!I474-CUC!I480-CUC!I503-CUC!I514</f>
        <v>-420926655</v>
      </c>
      <c r="H6" s="244">
        <v>-474000000</v>
      </c>
      <c r="I6" s="245">
        <f>+'EF. Mensuales'!N6</f>
        <v>-529631368.45019042</v>
      </c>
      <c r="J6" s="245">
        <f>+'EF. Mensuales'!Z6</f>
        <v>-629466252.95999646</v>
      </c>
      <c r="K6" s="245">
        <f>+'EF. Mensuales'!AL6</f>
        <v>-757936845.103356</v>
      </c>
      <c r="L6" s="245">
        <f>+'EF. Mensuales'!AX6</f>
        <v>-911202958.63407874</v>
      </c>
      <c r="M6" s="245">
        <f>+'EF. Mensuales'!BJ6</f>
        <v>-1081575544.9503727</v>
      </c>
      <c r="N6" s="303"/>
    </row>
    <row r="7" spans="1:19" s="1" customFormat="1" x14ac:dyDescent="0.25">
      <c r="A7" s="346" t="s">
        <v>1440</v>
      </c>
      <c r="B7" s="244">
        <f>+CUC!C634</f>
        <v>26501912</v>
      </c>
      <c r="C7" s="244">
        <f>+CUC!D634</f>
        <v>63943446</v>
      </c>
      <c r="D7" s="244">
        <f>+CUC!E634</f>
        <v>53025588</v>
      </c>
      <c r="E7" s="244">
        <f>+CUC!F634</f>
        <v>45258441</v>
      </c>
      <c r="F7" s="244">
        <f>+CUC!G634</f>
        <v>43471937</v>
      </c>
      <c r="G7" s="244">
        <f>+CUC!I634</f>
        <v>34689329</v>
      </c>
      <c r="H7" s="244">
        <v>40000000</v>
      </c>
      <c r="I7" s="245">
        <f>+'EF. Mensuales'!N7</f>
        <v>51526370.224593155</v>
      </c>
      <c r="J7" s="245">
        <f>+'EF. Mensuales'!Z7</f>
        <v>61931507.833904922</v>
      </c>
      <c r="K7" s="245">
        <f>+'EF. Mensuales'!AL7</f>
        <v>71240903.025931567</v>
      </c>
      <c r="L7" s="245">
        <f>+'EF. Mensuales'!AX7</f>
        <v>79369047.496301562</v>
      </c>
      <c r="M7" s="245">
        <f>+'EF. Mensuales'!BJ7</f>
        <v>86736670.553195432</v>
      </c>
    </row>
    <row r="8" spans="1:19" s="1" customFormat="1" hidden="1" x14ac:dyDescent="0.25">
      <c r="A8" s="346" t="s">
        <v>189</v>
      </c>
      <c r="B8" s="244">
        <f>+CUC!C685+CUC!C677</f>
        <v>0</v>
      </c>
      <c r="C8" s="244">
        <f>+CUC!D685+CUC!D677</f>
        <v>132121</v>
      </c>
      <c r="D8" s="244">
        <f>+CUC!E685+CUC!E677</f>
        <v>178036</v>
      </c>
      <c r="E8" s="244">
        <f>+CUC!F685+CUC!F677</f>
        <v>188049</v>
      </c>
      <c r="F8" s="244">
        <f>+CUC!G685+CUC!G677</f>
        <v>2573805</v>
      </c>
      <c r="G8" s="244">
        <f>+CUC!I685+CUC!I677</f>
        <v>1132121</v>
      </c>
      <c r="H8" s="244">
        <v>1000000</v>
      </c>
      <c r="I8" s="245">
        <f>+'EF. Mensuales'!N8</f>
        <v>1000000</v>
      </c>
      <c r="J8" s="245">
        <f>+'EF. Mensuales'!Z8</f>
        <v>1000000</v>
      </c>
      <c r="K8" s="245">
        <f>+'EF. Mensuales'!AL8</f>
        <v>1000000</v>
      </c>
      <c r="L8" s="245">
        <f>+'EF. Mensuales'!AX8</f>
        <v>1000000</v>
      </c>
      <c r="M8" s="245">
        <f>+'EF. Mensuales'!BJ8</f>
        <v>1000000</v>
      </c>
    </row>
    <row r="9" spans="1:19" s="1" customFormat="1" hidden="1" x14ac:dyDescent="0.25">
      <c r="A9" s="346" t="s">
        <v>174</v>
      </c>
      <c r="B9" s="244">
        <v>0</v>
      </c>
      <c r="C9" s="244">
        <v>0</v>
      </c>
      <c r="D9" s="244">
        <v>0</v>
      </c>
      <c r="E9" s="244">
        <v>0</v>
      </c>
      <c r="F9" s="244">
        <v>0</v>
      </c>
      <c r="G9" s="244">
        <v>0</v>
      </c>
      <c r="H9" s="244">
        <v>0</v>
      </c>
      <c r="I9" s="245">
        <f>+'EF. Mensuales'!N9</f>
        <v>0</v>
      </c>
      <c r="J9" s="245">
        <f>+'EF. Mensuales'!Z9</f>
        <v>0</v>
      </c>
      <c r="K9" s="245">
        <f>+'EF. Mensuales'!AL9</f>
        <v>0</v>
      </c>
      <c r="L9" s="245">
        <f>+'EF. Mensuales'!AX9</f>
        <v>0</v>
      </c>
      <c r="M9" s="245">
        <f>+'EF. Mensuales'!BJ9</f>
        <v>0</v>
      </c>
    </row>
    <row r="10" spans="1:19" s="3" customFormat="1" x14ac:dyDescent="0.25">
      <c r="A10" s="347" t="s">
        <v>16</v>
      </c>
      <c r="B10" s="247">
        <f t="shared" ref="B10" si="0">SUM(B2:B9)</f>
        <v>8221431586.8000002</v>
      </c>
      <c r="C10" s="247">
        <f t="shared" ref="C10:D10" si="1">SUM(C2:C9)</f>
        <v>8595458180.7999992</v>
      </c>
      <c r="D10" s="247">
        <f t="shared" si="1"/>
        <v>8885790160.7199993</v>
      </c>
      <c r="E10" s="247">
        <f t="shared" ref="E10:M10" si="2">SUM(E2:E9)</f>
        <v>10032543359.98</v>
      </c>
      <c r="F10" s="247">
        <f t="shared" si="2"/>
        <v>10872318265.880001</v>
      </c>
      <c r="G10" s="247">
        <f t="shared" ref="G10" si="3">SUM(G2:G9)</f>
        <v>10726139814.83</v>
      </c>
      <c r="H10" s="247">
        <f t="shared" si="2"/>
        <v>10468772392.27</v>
      </c>
      <c r="I10" s="247">
        <f t="shared" si="2"/>
        <v>11207446503.715395</v>
      </c>
      <c r="J10" s="247">
        <f t="shared" si="2"/>
        <v>11941210728.481937</v>
      </c>
      <c r="K10" s="247">
        <f t="shared" si="2"/>
        <v>13189679372.860605</v>
      </c>
      <c r="L10" s="247">
        <f t="shared" si="2"/>
        <v>14881826567.935038</v>
      </c>
      <c r="M10" s="247">
        <f t="shared" si="2"/>
        <v>16937789361.114599</v>
      </c>
      <c r="N10" s="1"/>
      <c r="O10" s="1"/>
      <c r="P10" s="1"/>
    </row>
    <row r="11" spans="1:19" s="1" customFormat="1" x14ac:dyDescent="0.25">
      <c r="A11" s="348" t="s">
        <v>1538</v>
      </c>
      <c r="B11" s="244">
        <f>+CUC!C757</f>
        <v>0</v>
      </c>
      <c r="C11" s="244">
        <f>+CUC!D757</f>
        <v>0</v>
      </c>
      <c r="D11" s="244">
        <f>+CUC!E757</f>
        <v>0</v>
      </c>
      <c r="E11" s="244">
        <f>+CUC!F757</f>
        <v>0</v>
      </c>
      <c r="F11" s="244">
        <f>+CUC!G757</f>
        <v>0</v>
      </c>
      <c r="G11" s="244">
        <f>+CUC!I757</f>
        <v>0</v>
      </c>
      <c r="H11" s="244">
        <v>1028000000</v>
      </c>
      <c r="I11" s="245">
        <f>+'EF. Mensuales'!N11</f>
        <v>1146958963.6086798</v>
      </c>
      <c r="J11" s="245">
        <f>+'EF. Mensuales'!Z11</f>
        <v>1242155991.9166541</v>
      </c>
      <c r="K11" s="245">
        <f>+'EF. Mensuales'!AL11</f>
        <v>1318769455.4924502</v>
      </c>
      <c r="L11" s="245">
        <f>+'EF. Mensuales'!AX11</f>
        <v>1372498157.8647032</v>
      </c>
      <c r="M11" s="245">
        <f>+'EF. Mensuales'!BJ11</f>
        <v>1428415850.4706802</v>
      </c>
    </row>
    <row r="12" spans="1:19" s="1" customFormat="1" x14ac:dyDescent="0.25">
      <c r="A12" s="348" t="s">
        <v>1537</v>
      </c>
      <c r="B12" s="244">
        <f>+CUC!C741+CUC!C751</f>
        <v>1332775490</v>
      </c>
      <c r="C12" s="244">
        <f>+CUC!D741+CUC!D751</f>
        <v>1402771460</v>
      </c>
      <c r="D12" s="244">
        <f>+CUC!E741+CUC!E751</f>
        <v>1477247907</v>
      </c>
      <c r="E12" s="244">
        <f>+CUC!F741+CUC!F751</f>
        <v>1677036711</v>
      </c>
      <c r="F12" s="244">
        <f>+CUC!G741+CUC!G751</f>
        <v>1781368054</v>
      </c>
      <c r="G12" s="244">
        <f>+CUC!I741+CUC!I751</f>
        <v>1816515682</v>
      </c>
      <c r="H12" s="244">
        <v>801000000</v>
      </c>
      <c r="I12" s="245">
        <f>+'EF. Mensuales'!N12</f>
        <v>1185293999.7378078</v>
      </c>
      <c r="J12" s="245">
        <f>+'EF. Mensuales'!Z12</f>
        <v>1470788293.0423367</v>
      </c>
      <c r="K12" s="245">
        <f>+'EF. Mensuales'!AL12</f>
        <v>1701677101.9013665</v>
      </c>
      <c r="L12" s="245">
        <f>+'EF. Mensuales'!AX12</f>
        <v>1905458849.9039326</v>
      </c>
      <c r="M12" s="245">
        <f>+'EF. Mensuales'!BJ12</f>
        <v>2111234772.8058767</v>
      </c>
      <c r="N12" s="315"/>
    </row>
    <row r="13" spans="1:19" s="1" customFormat="1" x14ac:dyDescent="0.25">
      <c r="A13" s="348" t="s">
        <v>102</v>
      </c>
      <c r="B13" s="244">
        <f>+CUC!C745</f>
        <v>522804014.16000003</v>
      </c>
      <c r="C13" s="244">
        <f>+CUC!D745</f>
        <v>547611446.15999997</v>
      </c>
      <c r="D13" s="244">
        <f>+CUC!E745</f>
        <v>602650582.15999997</v>
      </c>
      <c r="E13" s="244">
        <f>+CUC!F745</f>
        <v>724754984.15999997</v>
      </c>
      <c r="F13" s="244">
        <f>+CUC!G745</f>
        <v>787036719.15999997</v>
      </c>
      <c r="G13" s="244">
        <f>+CUC!I745</f>
        <v>475349222.16000003</v>
      </c>
      <c r="H13" s="244">
        <v>413000000</v>
      </c>
      <c r="I13" s="245">
        <f>+'EF. Mensuales'!N13</f>
        <v>725003132.20110726</v>
      </c>
      <c r="J13" s="245">
        <f>+'EF. Mensuales'!Z13</f>
        <v>964119621.67284119</v>
      </c>
      <c r="K13" s="245">
        <f>+'EF. Mensuales'!AL13</f>
        <v>1146524323.2028399</v>
      </c>
      <c r="L13" s="245">
        <f>+'EF. Mensuales'!AX13</f>
        <v>1281952930.9889796</v>
      </c>
      <c r="M13" s="245">
        <f>+'EF. Mensuales'!BJ13</f>
        <v>1387130388.8448551</v>
      </c>
      <c r="N13" s="315"/>
    </row>
    <row r="14" spans="1:19" s="1" customFormat="1" x14ac:dyDescent="0.25">
      <c r="A14" s="348" t="s">
        <v>103</v>
      </c>
      <c r="B14" s="244">
        <f>+CUC!C768</f>
        <v>323600483</v>
      </c>
      <c r="C14" s="244">
        <f>+CUC!D768</f>
        <v>97966587</v>
      </c>
      <c r="D14" s="244">
        <f>+CUC!E768</f>
        <v>0</v>
      </c>
      <c r="E14" s="244">
        <f>+CUC!F768</f>
        <v>0</v>
      </c>
      <c r="F14" s="244">
        <f>+CUC!G768</f>
        <v>0</v>
      </c>
      <c r="G14" s="244">
        <f>+CUC!I768</f>
        <v>0</v>
      </c>
      <c r="H14" s="244">
        <v>0</v>
      </c>
      <c r="I14" s="245">
        <f>+'EF. Mensuales'!N14</f>
        <v>0</v>
      </c>
      <c r="J14" s="245">
        <f>+'EF. Mensuales'!Z14</f>
        <v>0</v>
      </c>
      <c r="K14" s="409">
        <f>+'EF. Mensuales'!AL14</f>
        <v>454926898.49250662</v>
      </c>
      <c r="L14" s="409">
        <f>+'EF. Mensuales'!AX14</f>
        <v>1214602935.8647268</v>
      </c>
      <c r="M14" s="409">
        <f>+'EF. Mensuales'!BJ14</f>
        <v>2029726588.660892</v>
      </c>
      <c r="N14" s="315"/>
      <c r="O14" s="313"/>
    </row>
    <row r="15" spans="1:19" s="1" customFormat="1" x14ac:dyDescent="0.25">
      <c r="A15" s="348" t="s">
        <v>181</v>
      </c>
      <c r="B15" s="244">
        <f>+CUC!C1021</f>
        <v>17405222</v>
      </c>
      <c r="C15" s="244">
        <f>+CUC!D1021</f>
        <v>25071773</v>
      </c>
      <c r="D15" s="244">
        <f>+CUC!E1021</f>
        <v>12585738</v>
      </c>
      <c r="E15" s="244">
        <f>+CUC!F1021</f>
        <v>17319502</v>
      </c>
      <c r="F15" s="244">
        <f>+CUC!G1021</f>
        <v>20171839</v>
      </c>
      <c r="G15" s="244">
        <f>+CUC!I1021</f>
        <v>23155121</v>
      </c>
      <c r="H15" s="244">
        <v>0</v>
      </c>
      <c r="I15" s="245">
        <f>+'EF. Mensuales'!N15</f>
        <v>0</v>
      </c>
      <c r="J15" s="245">
        <f>+'EF. Mensuales'!Z15</f>
        <v>0</v>
      </c>
      <c r="K15" s="245">
        <f>+'EF. Mensuales'!AL15</f>
        <v>0</v>
      </c>
      <c r="L15" s="245">
        <f>+'EF. Mensuales'!AX15</f>
        <v>0</v>
      </c>
      <c r="M15" s="245">
        <f>+'EF. Mensuales'!BJ15</f>
        <v>0</v>
      </c>
      <c r="O15" s="217"/>
      <c r="P15" s="217"/>
    </row>
    <row r="16" spans="1:19" s="1" customFormat="1" x14ac:dyDescent="0.25">
      <c r="A16" s="348" t="s">
        <v>1441</v>
      </c>
      <c r="B16" s="244">
        <f>+CUC!C925</f>
        <v>407602341.17000002</v>
      </c>
      <c r="C16" s="244">
        <f>+CUC!D925</f>
        <v>370765441.98000002</v>
      </c>
      <c r="D16" s="244">
        <f>+CUC!E925</f>
        <v>383388803.81</v>
      </c>
      <c r="E16" s="244">
        <f>+CUC!F925</f>
        <v>439731422.52999997</v>
      </c>
      <c r="F16" s="244">
        <f>+CUC!G925</f>
        <v>451625104.81</v>
      </c>
      <c r="G16" s="244">
        <f>+CUC!I925</f>
        <v>660488707.50999999</v>
      </c>
      <c r="H16" s="244">
        <v>500000000</v>
      </c>
      <c r="I16" s="245">
        <f>+'EF. Mensuales'!N16</f>
        <v>495308242.48490733</v>
      </c>
      <c r="J16" s="245">
        <f>+'EF. Mensuales'!Z16</f>
        <v>464792643.39481616</v>
      </c>
      <c r="K16" s="245">
        <f>+'EF. Mensuales'!AL16</f>
        <v>483329468.9978506</v>
      </c>
      <c r="L16" s="245">
        <f>+'EF. Mensuales'!AX16</f>
        <v>539801219.52388</v>
      </c>
      <c r="M16" s="245">
        <f>+'EF. Mensuales'!BJ16</f>
        <v>645825837.01085162</v>
      </c>
      <c r="O16" s="217"/>
      <c r="P16" s="217"/>
    </row>
    <row r="17" spans="1:20" s="1" customFormat="1" hidden="1" x14ac:dyDescent="0.25">
      <c r="A17" s="348" t="s">
        <v>1442</v>
      </c>
      <c r="B17" s="244">
        <v>0</v>
      </c>
      <c r="C17" s="244">
        <v>0</v>
      </c>
      <c r="D17" s="244">
        <v>0</v>
      </c>
      <c r="E17" s="244">
        <v>0</v>
      </c>
      <c r="F17" s="244">
        <v>0</v>
      </c>
      <c r="G17" s="244">
        <v>0</v>
      </c>
      <c r="H17" s="244">
        <v>0</v>
      </c>
      <c r="I17" s="245">
        <f>+'EF. Mensuales'!N17</f>
        <v>0</v>
      </c>
      <c r="J17" s="245">
        <f>+'EF. Mensuales'!Z17</f>
        <v>0</v>
      </c>
      <c r="K17" s="245">
        <f>+'EF. Mensuales'!AL17</f>
        <v>0</v>
      </c>
      <c r="L17" s="245">
        <f>+'EF. Mensuales'!AX17</f>
        <v>0</v>
      </c>
      <c r="M17" s="245">
        <f>+'EF. Mensuales'!BJ17</f>
        <v>0</v>
      </c>
      <c r="O17" s="217"/>
      <c r="P17" s="217"/>
      <c r="S17" s="303"/>
      <c r="T17" s="303"/>
    </row>
    <row r="18" spans="1:20" s="3" customFormat="1" x14ac:dyDescent="0.25">
      <c r="A18" s="347" t="s">
        <v>17</v>
      </c>
      <c r="B18" s="247">
        <f t="shared" ref="B18" si="4">SUM(B11:B17)</f>
        <v>2604187550.3299999</v>
      </c>
      <c r="C18" s="247">
        <f t="shared" ref="C18:D18" si="5">SUM(C11:C17)</f>
        <v>2444186708.1399999</v>
      </c>
      <c r="D18" s="247">
        <f t="shared" si="5"/>
        <v>2475873030.9699998</v>
      </c>
      <c r="E18" s="247">
        <f t="shared" ref="E18:M18" si="6">SUM(E11:E17)</f>
        <v>2858842619.6899996</v>
      </c>
      <c r="F18" s="247">
        <f t="shared" si="6"/>
        <v>3040201716.9699998</v>
      </c>
      <c r="G18" s="247">
        <f t="shared" ref="G18" si="7">SUM(G11:G17)</f>
        <v>2975508732.6700001</v>
      </c>
      <c r="H18" s="247">
        <f t="shared" si="6"/>
        <v>2742000000</v>
      </c>
      <c r="I18" s="247">
        <f t="shared" si="6"/>
        <v>3552564338.0325022</v>
      </c>
      <c r="J18" s="247">
        <f t="shared" si="6"/>
        <v>4141856550.0266485</v>
      </c>
      <c r="K18" s="247">
        <f t="shared" si="6"/>
        <v>5105227248.0870142</v>
      </c>
      <c r="L18" s="247">
        <f t="shared" si="6"/>
        <v>6314314094.1462221</v>
      </c>
      <c r="M18" s="247">
        <f t="shared" si="6"/>
        <v>7602333437.7931566</v>
      </c>
      <c r="O18" s="411"/>
      <c r="S18" s="312"/>
      <c r="T18" s="312"/>
    </row>
    <row r="19" spans="1:20" s="1" customFormat="1" x14ac:dyDescent="0.25">
      <c r="A19" s="349" t="s">
        <v>27</v>
      </c>
      <c r="B19" s="244">
        <f>+CUC!C1034+CUC!C970</f>
        <v>4436399229</v>
      </c>
      <c r="C19" s="244">
        <f>+CUC!D1034+CUC!D970</f>
        <v>4967580752</v>
      </c>
      <c r="D19" s="244">
        <f>+CUC!E1034+CUC!E970</f>
        <v>5151845990</v>
      </c>
      <c r="E19" s="244">
        <f>+CUC!F1034+CUC!F970</f>
        <v>5791804745</v>
      </c>
      <c r="F19" s="244">
        <f>+CUC!G1034+CUC!G970</f>
        <v>6296136317</v>
      </c>
      <c r="G19" s="244">
        <f>+CUC!I1034+CUC!I970</f>
        <v>6366656630</v>
      </c>
      <c r="H19" s="244">
        <v>6391000000</v>
      </c>
      <c r="I19" s="245">
        <f>+'EF. Mensuales'!N19</f>
        <v>6359964489.9974556</v>
      </c>
      <c r="J19" s="245">
        <f>+'EF. Mensuales'!Z19</f>
        <v>6441066747.8658485</v>
      </c>
      <c r="K19" s="245">
        <f>+'EF. Mensuales'!AL19</f>
        <v>6640870876.9694624</v>
      </c>
      <c r="L19" s="245">
        <f>+'EF. Mensuales'!AX19</f>
        <v>6982882422.8356991</v>
      </c>
      <c r="M19" s="245">
        <f>+'EF. Mensuales'!BJ19</f>
        <v>7522981396.8445406</v>
      </c>
      <c r="N19" s="259"/>
      <c r="O19" s="259"/>
      <c r="S19" s="313"/>
      <c r="T19" s="217"/>
    </row>
    <row r="20" spans="1:20" s="1" customFormat="1" x14ac:dyDescent="0.25">
      <c r="A20" s="346" t="s">
        <v>70</v>
      </c>
      <c r="B20" s="244">
        <f>+CUC!C1044+CUC!C1053+CUC!C1067+CUC!C1062+CUC!C1070</f>
        <v>1055357193.03</v>
      </c>
      <c r="C20" s="244">
        <f>+CUC!D1044+CUC!D1053+CUC!D1067+CUC!D1062+CUC!D1070</f>
        <v>1080454716.03</v>
      </c>
      <c r="D20" s="244">
        <f>+CUC!E1044+CUC!E1053+CUC!E1067+CUC!E1062+CUC!E1070</f>
        <v>1101101917.03</v>
      </c>
      <c r="E20" s="244">
        <f>+CUC!F1044+CUC!F1053+CUC!F1067+CUC!F1062+CUC!F1070</f>
        <v>1132495762.03</v>
      </c>
      <c r="F20" s="244">
        <f>+CUC!G1044+CUC!G1053+CUC!G1067+CUC!G1062+CUC!G1070</f>
        <v>1182375809.03</v>
      </c>
      <c r="G20" s="244">
        <f>+CUC!I1044+CUC!I1053+CUC!I1067+CUC!I1062+CUC!I1070</f>
        <v>1253096694.03</v>
      </c>
      <c r="H20" s="244">
        <v>1182375809.03</v>
      </c>
      <c r="I20" s="245">
        <f>+'EF. Mensuales'!N20</f>
        <v>1213055125.678</v>
      </c>
      <c r="J20" s="245">
        <f>+'EF. Mensuales'!Z20</f>
        <v>1229427635.679487</v>
      </c>
      <c r="K20" s="245">
        <f>+'EF. Mensuales'!AL20</f>
        <v>1255199594.661478</v>
      </c>
      <c r="L20" s="245">
        <f>+'EF. Mensuales'!AX20</f>
        <v>1292875925.2900085</v>
      </c>
      <c r="M20" s="245">
        <f>+'EF. Mensuales'!BJ20</f>
        <v>1351226750.422631</v>
      </c>
      <c r="N20" s="229"/>
      <c r="O20" s="225"/>
    </row>
    <row r="21" spans="1:20" s="1" customFormat="1" hidden="1" x14ac:dyDescent="0.25">
      <c r="A21" s="346" t="s">
        <v>29</v>
      </c>
      <c r="B21" s="244"/>
      <c r="C21" s="244"/>
      <c r="D21" s="244"/>
      <c r="E21" s="244"/>
      <c r="F21" s="244"/>
      <c r="G21" s="244"/>
      <c r="H21" s="244"/>
      <c r="I21" s="245">
        <f>+'EF. Mensuales'!N21</f>
        <v>0</v>
      </c>
      <c r="J21" s="245">
        <f>+'EF. Mensuales'!Z21</f>
        <v>0</v>
      </c>
      <c r="K21" s="245">
        <f>+'EF. Mensuales'!AL21</f>
        <v>0</v>
      </c>
      <c r="L21" s="245">
        <f>+'EF. Mensuales'!AX21</f>
        <v>0</v>
      </c>
      <c r="M21" s="245">
        <f>+'EF. Mensuales'!BJ21</f>
        <v>0</v>
      </c>
      <c r="N21" s="243"/>
      <c r="S21" s="314"/>
      <c r="T21" s="314"/>
    </row>
    <row r="22" spans="1:20" s="1" customFormat="1" x14ac:dyDescent="0.25">
      <c r="A22" s="349" t="s">
        <v>28</v>
      </c>
      <c r="B22" s="244">
        <f>+CUC!C1064</f>
        <v>125487614.44</v>
      </c>
      <c r="C22" s="244">
        <f>+CUC!D1064</f>
        <v>103236004.63</v>
      </c>
      <c r="D22" s="244">
        <f>+CUC!E1064</f>
        <v>156969222.72</v>
      </c>
      <c r="E22" s="244">
        <f>+CUC!F1064</f>
        <v>249400233.25999999</v>
      </c>
      <c r="F22" s="244">
        <f>+CUC!G1064</f>
        <v>353604422.88</v>
      </c>
      <c r="G22" s="244">
        <f>+CUC!I1064</f>
        <v>130877758.13</v>
      </c>
      <c r="H22" s="244">
        <v>153396583.23999977</v>
      </c>
      <c r="I22" s="245">
        <f>+'EF. Mensuales'!N22</f>
        <v>81862550.007434562</v>
      </c>
      <c r="J22" s="245">
        <f>+'EF. Mensuales'!Z22</f>
        <v>128859794.90995491</v>
      </c>
      <c r="K22" s="245">
        <f>+'EF. Mensuales'!AL22</f>
        <v>188381653.14265221</v>
      </c>
      <c r="L22" s="245">
        <f>+'EF. Mensuales'!AX22</f>
        <v>291754125.6631121</v>
      </c>
      <c r="M22" s="409">
        <f>+'EF. Mensuales'!BJ22</f>
        <v>461247776.05427742</v>
      </c>
      <c r="N22" s="243"/>
      <c r="T22" s="225"/>
    </row>
    <row r="23" spans="1:20" s="3" customFormat="1" x14ac:dyDescent="0.25">
      <c r="A23" s="347" t="s">
        <v>18</v>
      </c>
      <c r="B23" s="247">
        <f t="shared" ref="B23:I23" si="8">+SUM(B19:B22)</f>
        <v>5617244036.4699993</v>
      </c>
      <c r="C23" s="247">
        <f t="shared" si="8"/>
        <v>6151271472.6599998</v>
      </c>
      <c r="D23" s="247">
        <f t="shared" si="8"/>
        <v>6409917129.75</v>
      </c>
      <c r="E23" s="247">
        <f t="shared" si="8"/>
        <v>7173700740.29</v>
      </c>
      <c r="F23" s="247">
        <f t="shared" si="8"/>
        <v>7832116548.9099998</v>
      </c>
      <c r="G23" s="247">
        <f t="shared" ref="G23" si="9">+SUM(G19:G22)</f>
        <v>7750631082.1599998</v>
      </c>
      <c r="H23" s="247">
        <f t="shared" si="8"/>
        <v>7726772392.2699995</v>
      </c>
      <c r="I23" s="247">
        <f t="shared" si="8"/>
        <v>7654882165.6828899</v>
      </c>
      <c r="J23" s="247">
        <f t="shared" ref="J23:M23" si="10">+SUM(J19:J22)</f>
        <v>7799354178.4552908</v>
      </c>
      <c r="K23" s="247">
        <f t="shared" si="10"/>
        <v>8084452124.7735929</v>
      </c>
      <c r="L23" s="247">
        <f t="shared" si="10"/>
        <v>8567512473.7888193</v>
      </c>
      <c r="M23" s="247">
        <f t="shared" si="10"/>
        <v>9335455923.3214493</v>
      </c>
      <c r="N23" s="304"/>
    </row>
    <row r="24" spans="1:20" s="402" customFormat="1" x14ac:dyDescent="0.25">
      <c r="A24" s="399"/>
      <c r="B24" s="400">
        <f t="shared" ref="B24:C24" si="11">+B10-B18-B23</f>
        <v>0</v>
      </c>
      <c r="C24" s="400">
        <f t="shared" si="11"/>
        <v>0</v>
      </c>
      <c r="D24" s="400">
        <f t="shared" ref="D24:M24" si="12">+D10-D18-D23</f>
        <v>0</v>
      </c>
      <c r="E24" s="400">
        <f t="shared" si="12"/>
        <v>0</v>
      </c>
      <c r="F24" s="400">
        <f t="shared" si="12"/>
        <v>0</v>
      </c>
      <c r="G24" s="400">
        <f t="shared" ref="G24" si="13">+G10-G18-G23</f>
        <v>0</v>
      </c>
      <c r="H24" s="400">
        <f t="shared" si="12"/>
        <v>0</v>
      </c>
      <c r="I24" s="401">
        <f t="shared" si="12"/>
        <v>0</v>
      </c>
      <c r="J24" s="401">
        <f t="shared" si="12"/>
        <v>0</v>
      </c>
      <c r="K24" s="401">
        <f t="shared" si="12"/>
        <v>0</v>
      </c>
      <c r="L24" s="401">
        <f t="shared" si="12"/>
        <v>0</v>
      </c>
      <c r="M24" s="401">
        <f t="shared" si="12"/>
        <v>0</v>
      </c>
      <c r="R24" s="403"/>
      <c r="S24" s="404"/>
      <c r="T24" s="404"/>
    </row>
    <row r="25" spans="1:20" s="136" customFormat="1" x14ac:dyDescent="0.25">
      <c r="A25" s="350"/>
      <c r="B25" s="331"/>
      <c r="C25" s="331"/>
      <c r="D25" s="331"/>
      <c r="E25" s="331"/>
      <c r="F25" s="331"/>
      <c r="G25" s="331"/>
      <c r="H25" s="245">
        <f>+H19+H11</f>
        <v>7419000000</v>
      </c>
      <c r="I25" s="173"/>
      <c r="J25" s="173"/>
      <c r="K25" s="173"/>
      <c r="L25" s="173"/>
      <c r="M25" s="245">
        <f>+M19+M11</f>
        <v>8951397247.3152199</v>
      </c>
      <c r="R25" s="3"/>
      <c r="S25" s="312"/>
      <c r="T25" s="312"/>
    </row>
    <row r="26" spans="1:20" s="228" customFormat="1" ht="14.25" thickBot="1" x14ac:dyDescent="0.3">
      <c r="A26" s="351" t="s">
        <v>1523</v>
      </c>
      <c r="B26" s="227"/>
      <c r="C26" s="227">
        <f>+C57/AVERAGE(B5:C5)</f>
        <v>0.15712541156700344</v>
      </c>
      <c r="D26" s="227">
        <f>+D57/AVERAGE(C5:D5)</f>
        <v>0.16597415766333595</v>
      </c>
      <c r="E26" s="227">
        <f>+E57/AVERAGE(D5:E5)</f>
        <v>0.16330601512054449</v>
      </c>
      <c r="F26" s="227">
        <f>+F57/AVERAGE(E5:F5)</f>
        <v>0.16261587718714965</v>
      </c>
      <c r="G26" s="227"/>
      <c r="H26" s="227">
        <f>+H57/AVERAGE(F5:H5)</f>
        <v>0.14623971955816131</v>
      </c>
      <c r="I26" s="227">
        <f>+I57/AVERAGE(H5:I5)</f>
        <v>0.14959196092002502</v>
      </c>
      <c r="J26" s="227">
        <f>+J57/AVERAGE(I5:J5)</f>
        <v>0.1611823633291963</v>
      </c>
      <c r="K26" s="227">
        <f>+K57/AVERAGE(J5:K5)</f>
        <v>0.16115257833343355</v>
      </c>
      <c r="L26" s="227">
        <f>+L57/AVERAGE(K5:L5)</f>
        <v>0.16121748396811608</v>
      </c>
      <c r="M26" s="227">
        <f>+M57/AVERAGE(L5:M5)</f>
        <v>0.16058721990646649</v>
      </c>
      <c r="R26" s="1"/>
      <c r="S26" s="180"/>
      <c r="T26" s="180"/>
    </row>
    <row r="27" spans="1:20" s="41" customFormat="1" x14ac:dyDescent="0.25">
      <c r="A27" s="352" t="s">
        <v>22</v>
      </c>
      <c r="B27" s="42"/>
      <c r="C27" s="42"/>
      <c r="D27" s="42"/>
      <c r="E27" s="42"/>
      <c r="F27" s="42"/>
      <c r="G27" s="42"/>
      <c r="H27" s="42"/>
      <c r="I27" s="42">
        <f>+I1</f>
        <v>45291</v>
      </c>
      <c r="J27" s="42">
        <f>+J1</f>
        <v>45657</v>
      </c>
      <c r="K27" s="42">
        <f>+K1</f>
        <v>46022</v>
      </c>
      <c r="L27" s="42">
        <f>+L1</f>
        <v>46387</v>
      </c>
      <c r="M27" s="42">
        <f>+M1</f>
        <v>46752</v>
      </c>
      <c r="R27" s="1"/>
      <c r="S27" s="1"/>
      <c r="T27" s="1"/>
    </row>
    <row r="28" spans="1:20" s="1" customFormat="1" x14ac:dyDescent="0.25">
      <c r="A28" s="353" t="s">
        <v>33</v>
      </c>
      <c r="B28" s="248"/>
      <c r="C28" s="248"/>
      <c r="D28" s="248"/>
      <c r="E28" s="248"/>
      <c r="F28" s="248"/>
      <c r="G28" s="248"/>
      <c r="H28" s="248"/>
      <c r="I28" s="248">
        <f>+'EF. Mensuales'!C28</f>
        <v>410772392.26999998</v>
      </c>
      <c r="J28" s="248">
        <f>+I54</f>
        <v>810845172.84522533</v>
      </c>
      <c r="K28" s="248">
        <f>+J54</f>
        <v>343128724.50392342</v>
      </c>
      <c r="L28" s="248">
        <f>+K54</f>
        <v>57182211.599103928</v>
      </c>
      <c r="M28" s="248">
        <f>+L54</f>
        <v>74774162.117918015</v>
      </c>
      <c r="S28" s="314"/>
      <c r="T28" s="314"/>
    </row>
    <row r="29" spans="1:20" s="1" customFormat="1" x14ac:dyDescent="0.25">
      <c r="A29" s="346" t="s">
        <v>53</v>
      </c>
      <c r="B29" s="248"/>
      <c r="C29" s="248"/>
      <c r="D29" s="248"/>
      <c r="E29" s="248"/>
      <c r="F29" s="248"/>
      <c r="G29" s="248"/>
      <c r="H29" s="248"/>
      <c r="I29" s="245">
        <f>+SUM('EF. Mensuales'!C29:N29)</f>
        <v>3732221631.3450079</v>
      </c>
      <c r="J29" s="245">
        <f>+SUM('EF. Mensuales'!O29:Z29)</f>
        <v>3761552706.5895734</v>
      </c>
      <c r="K29" s="245">
        <f>+SUM('EF. Mensuales'!AA29:AL29)</f>
        <v>4241359353.7499561</v>
      </c>
      <c r="L29" s="245">
        <f>+SUM('EF. Mensuales'!AM29:AX29)</f>
        <v>4817033056.3860855</v>
      </c>
      <c r="M29" s="245">
        <f>+SUM('EF. Mensuales'!AY29:BJ29)</f>
        <v>5247057889.4245043</v>
      </c>
      <c r="T29" s="225"/>
    </row>
    <row r="30" spans="1:20" s="1" customFormat="1" x14ac:dyDescent="0.25">
      <c r="A30" s="346" t="s">
        <v>40</v>
      </c>
      <c r="B30" s="248"/>
      <c r="C30" s="248"/>
      <c r="D30" s="248"/>
      <c r="E30" s="248"/>
      <c r="F30" s="248"/>
      <c r="G30" s="248"/>
      <c r="H30" s="248"/>
      <c r="I30" s="245">
        <f>+SUM('EF. Mensuales'!C30:N30)</f>
        <v>1738493100.0000002</v>
      </c>
      <c r="J30" s="245">
        <f>+SUM('EF. Mensuales'!O30:Z30)</f>
        <v>1832200365.6000004</v>
      </c>
      <c r="K30" s="245">
        <f>+SUM('EF. Mensuales'!AA30:AL30)</f>
        <v>1947827790.4320004</v>
      </c>
      <c r="L30" s="245">
        <f>+SUM('EF. Mensuales'!AM30:AX30)</f>
        <v>2079049873.1558409</v>
      </c>
      <c r="M30" s="245">
        <f>+SUM('EF. Mensuales'!AY30:BJ30)</f>
        <v>2266934380.2114053</v>
      </c>
    </row>
    <row r="31" spans="1:20" s="1" customFormat="1" x14ac:dyDescent="0.25">
      <c r="A31" s="346" t="s">
        <v>114</v>
      </c>
      <c r="B31" s="248"/>
      <c r="C31" s="248"/>
      <c r="D31" s="248"/>
      <c r="E31" s="248"/>
      <c r="F31" s="248"/>
      <c r="G31" s="248"/>
      <c r="H31" s="248"/>
      <c r="I31" s="245">
        <f>+SUM('EF. Mensuales'!C31:N31)</f>
        <v>2470940023.7152681</v>
      </c>
      <c r="J31" s="245">
        <f>+SUM('EF. Mensuales'!O31:Z31)</f>
        <v>2687242054.2496762</v>
      </c>
      <c r="K31" s="245">
        <f>+SUM('EF. Mensuales'!AA31:AL31)</f>
        <v>2883539506.3166041</v>
      </c>
      <c r="L31" s="245">
        <f>+SUM('EF. Mensuales'!AM31:AX31)</f>
        <v>3058343009.8452125</v>
      </c>
      <c r="M31" s="245">
        <f>+SUM('EF. Mensuales'!AY31:BJ31)</f>
        <v>3245777758.1891141</v>
      </c>
    </row>
    <row r="32" spans="1:20" s="1" customFormat="1" x14ac:dyDescent="0.25">
      <c r="A32" s="346" t="s">
        <v>123</v>
      </c>
      <c r="B32" s="248"/>
      <c r="C32" s="248"/>
      <c r="D32" s="248"/>
      <c r="E32" s="248"/>
      <c r="F32" s="248"/>
      <c r="G32" s="248"/>
      <c r="H32" s="248"/>
      <c r="I32" s="245">
        <f>+SUM('EF. Mensuales'!C32:N32)</f>
        <v>25444757.961457111</v>
      </c>
      <c r="J32" s="245">
        <f>+SUM('EF. Mensuales'!O32:Z32)</f>
        <v>18440878.56325369</v>
      </c>
      <c r="K32" s="245">
        <f>+SUM('EF. Mensuales'!AA32:AL32)</f>
        <v>2352951.1886732234</v>
      </c>
      <c r="L32" s="245">
        <f>+SUM('EF. Mensuales'!AM32:AX32)</f>
        <v>1008934.9962753542</v>
      </c>
      <c r="M32" s="245">
        <f>+SUM('EF. Mensuales'!AY32:BJ32)</f>
        <v>800089.82941231923</v>
      </c>
    </row>
    <row r="33" spans="1:13" s="1" customFormat="1" x14ac:dyDescent="0.25">
      <c r="A33" s="346" t="s">
        <v>1454</v>
      </c>
      <c r="B33" s="248"/>
      <c r="C33" s="248"/>
      <c r="D33" s="248"/>
      <c r="E33" s="248"/>
      <c r="F33" s="248"/>
      <c r="G33" s="248"/>
      <c r="H33" s="248"/>
      <c r="I33" s="245">
        <f>+SUM('EF. Mensuales'!C33:N33)</f>
        <v>138610499.99999997</v>
      </c>
      <c r="J33" s="245">
        <f>+SUM('EF. Mensuales'!O33:Z33)</f>
        <v>152914499.5</v>
      </c>
      <c r="K33" s="245">
        <f>+SUM('EF. Mensuales'!AA33:AL33)</f>
        <v>166881728.47499999</v>
      </c>
      <c r="L33" s="245">
        <f>+SUM('EF. Mensuales'!AM33:AX33)</f>
        <v>182939838.41831252</v>
      </c>
      <c r="M33" s="245">
        <f>+SUM('EF. Mensuales'!AY33:BJ33)</f>
        <v>202373443.69273499</v>
      </c>
    </row>
    <row r="34" spans="1:13" s="1" customFormat="1" x14ac:dyDescent="0.25">
      <c r="A34" s="346" t="s">
        <v>64</v>
      </c>
      <c r="B34" s="248"/>
      <c r="C34" s="248"/>
      <c r="D34" s="248"/>
      <c r="E34" s="248"/>
      <c r="F34" s="248"/>
      <c r="G34" s="248"/>
      <c r="H34" s="248"/>
      <c r="I34" s="245">
        <f>+SUM('EF. Mensuales'!C34:N34)</f>
        <v>500940000</v>
      </c>
      <c r="J34" s="245">
        <f>+SUM('EF. Mensuales'!O34:Z34)</f>
        <v>528582780</v>
      </c>
      <c r="K34" s="245">
        <f>+SUM('EF. Mensuales'!AA34:AL34)</f>
        <v>557505234</v>
      </c>
      <c r="L34" s="245">
        <f>+SUM('EF. Mensuales'!AM34:AX34)</f>
        <v>576857098.37250006</v>
      </c>
      <c r="M34" s="245">
        <f>+SUM('EF. Mensuales'!AY34:BJ34)</f>
        <v>596651214.49312508</v>
      </c>
    </row>
    <row r="35" spans="1:13" s="1" customFormat="1" x14ac:dyDescent="0.25">
      <c r="A35" s="346" t="s">
        <v>79</v>
      </c>
      <c r="B35" s="248"/>
      <c r="C35" s="248"/>
      <c r="D35" s="248"/>
      <c r="E35" s="248"/>
      <c r="F35" s="248"/>
      <c r="G35" s="248"/>
      <c r="H35" s="248"/>
      <c r="I35" s="245">
        <f>+SUM('EF. Mensuales'!C35:N35)</f>
        <v>276000000</v>
      </c>
      <c r="J35" s="245">
        <f>+SUM('EF. Mensuales'!O35:Z35)</f>
        <v>302220000</v>
      </c>
      <c r="K35" s="245">
        <f>+SUM('EF. Mensuales'!AA35:AL35)</f>
        <v>324886500</v>
      </c>
      <c r="L35" s="245">
        <f>+SUM('EF. Mensuales'!AM35:AX35)</f>
        <v>342755257.5</v>
      </c>
      <c r="M35" s="245">
        <f>+SUM('EF. Mensuales'!AY35:BJ35)</f>
        <v>361606796.66250008</v>
      </c>
    </row>
    <row r="36" spans="1:13" s="1" customFormat="1" x14ac:dyDescent="0.25">
      <c r="A36" s="346" t="s">
        <v>57</v>
      </c>
      <c r="B36" s="248"/>
      <c r="C36" s="248"/>
      <c r="D36" s="248"/>
      <c r="E36" s="248"/>
      <c r="F36" s="248"/>
      <c r="G36" s="248"/>
      <c r="H36" s="248"/>
      <c r="I36" s="245">
        <f>+SUM('EF. Mensuales'!C36:N36)</f>
        <v>0</v>
      </c>
      <c r="J36" s="245">
        <f>+SUM('EF. Mensuales'!O36:Z36)</f>
        <v>0</v>
      </c>
      <c r="K36" s="245">
        <f>+SUM('EF. Mensuales'!AA36:AL36)</f>
        <v>0</v>
      </c>
      <c r="L36" s="245">
        <f>+SUM('EF. Mensuales'!AM36:AX36)</f>
        <v>0</v>
      </c>
      <c r="M36" s="245">
        <f>+SUM('EF. Mensuales'!AY36:BJ36)</f>
        <v>0</v>
      </c>
    </row>
    <row r="37" spans="1:13" s="1" customFormat="1" x14ac:dyDescent="0.25">
      <c r="A37" s="346" t="str">
        <f>+A60</f>
        <v>Admtivos, Sociales, comisiones</v>
      </c>
      <c r="B37" s="248"/>
      <c r="C37" s="248"/>
      <c r="D37" s="248"/>
      <c r="E37" s="248"/>
      <c r="F37" s="248"/>
      <c r="G37" s="248"/>
      <c r="H37" s="248"/>
      <c r="I37" s="245">
        <f>+SUM('EF. Mensuales'!C37:N37)</f>
        <v>9301800.279999733</v>
      </c>
      <c r="J37" s="245">
        <f>+SUM('EF. Mensuales'!O37:Z37)</f>
        <v>10045944.302399712</v>
      </c>
      <c r="K37" s="245">
        <f>+SUM('EF. Mensuales'!AA37:AL37)</f>
        <v>10648700.960543698</v>
      </c>
      <c r="L37" s="245">
        <f>+SUM('EF. Mensuales'!AM37:AX37)</f>
        <v>11074648.998965444</v>
      </c>
      <c r="M37" s="245">
        <f>+SUM('EF. Mensuales'!AY37:BJ37)</f>
        <v>11517634.958924061</v>
      </c>
    </row>
    <row r="38" spans="1:13" s="1" customFormat="1" x14ac:dyDescent="0.25">
      <c r="A38" s="346" t="s">
        <v>1478</v>
      </c>
      <c r="B38" s="248"/>
      <c r="C38" s="248"/>
      <c r="D38" s="248"/>
      <c r="E38" s="248"/>
      <c r="F38" s="248"/>
      <c r="G38" s="248"/>
      <c r="H38" s="248"/>
      <c r="I38" s="245">
        <f>+SUM('EF. Mensuales'!C38:N38)</f>
        <v>0</v>
      </c>
      <c r="J38" s="245">
        <f>+SUM('EF. Mensuales'!O38:Z38)</f>
        <v>0</v>
      </c>
      <c r="K38" s="245">
        <f>+SUM('EF. Mensuales'!AA38:AL38)</f>
        <v>0</v>
      </c>
      <c r="L38" s="245">
        <f>+SUM('EF. Mensuales'!AM38:AX38)</f>
        <v>0</v>
      </c>
      <c r="M38" s="245">
        <f>+SUM('EF. Mensuales'!AY38:BJ38)</f>
        <v>0</v>
      </c>
    </row>
    <row r="39" spans="1:13" s="1" customFormat="1" x14ac:dyDescent="0.25">
      <c r="A39" s="346" t="s">
        <v>135</v>
      </c>
      <c r="B39" s="248"/>
      <c r="C39" s="248"/>
      <c r="D39" s="248"/>
      <c r="E39" s="248"/>
      <c r="F39" s="248"/>
      <c r="G39" s="248"/>
      <c r="H39" s="248"/>
      <c r="I39" s="245">
        <f>+SUM('EF. Mensuales'!C39:N39)</f>
        <v>0</v>
      </c>
      <c r="J39" s="245">
        <f>+SUM('EF. Mensuales'!O39:Z39)</f>
        <v>0</v>
      </c>
      <c r="K39" s="245">
        <f>+SUM('EF. Mensuales'!AA39:AL39)</f>
        <v>491512345.56842995</v>
      </c>
      <c r="L39" s="245">
        <f>+SUM('EF. Mensuales'!AM39:AX39)</f>
        <v>1024502082.4774301</v>
      </c>
      <c r="M39" s="245">
        <f>+SUM('EF. Mensuales'!AY39:BJ39)</f>
        <v>1320592451.3448949</v>
      </c>
    </row>
    <row r="40" spans="1:13" s="1" customFormat="1" x14ac:dyDescent="0.25">
      <c r="A40" s="353" t="s">
        <v>23</v>
      </c>
      <c r="B40" s="248"/>
      <c r="C40" s="248"/>
      <c r="D40" s="248"/>
      <c r="E40" s="248"/>
      <c r="F40" s="248"/>
      <c r="G40" s="248"/>
      <c r="H40" s="248"/>
      <c r="I40" s="248">
        <f>SUM(I29:I39)</f>
        <v>8891951813.3017311</v>
      </c>
      <c r="J40" s="248">
        <f>SUM(J29:J39)</f>
        <v>9293199228.804903</v>
      </c>
      <c r="K40" s="248">
        <f>SUM(K29:K39)</f>
        <v>10626514110.691208</v>
      </c>
      <c r="L40" s="248">
        <f>SUM(L29:L39)</f>
        <v>12093563800.150621</v>
      </c>
      <c r="M40" s="248">
        <f>SUM(M29:M39)</f>
        <v>13253311658.806616</v>
      </c>
    </row>
    <row r="41" spans="1:13" s="1" customFormat="1" x14ac:dyDescent="0.25">
      <c r="A41" s="346" t="s">
        <v>139</v>
      </c>
      <c r="B41" s="248"/>
      <c r="C41" s="248"/>
      <c r="D41" s="248"/>
      <c r="E41" s="248"/>
      <c r="F41" s="248"/>
      <c r="G41" s="248"/>
      <c r="H41" s="248"/>
      <c r="I41" s="245">
        <f>+SUM('EF. Mensuales'!C41:N41)</f>
        <v>4860000000</v>
      </c>
      <c r="J41" s="245">
        <f>+SUM('EF. Mensuales'!O41:Z41)</f>
        <v>5637599999.999999</v>
      </c>
      <c r="K41" s="245">
        <f>+SUM('EF. Mensuales'!AA41:AL41)</f>
        <v>6314112000</v>
      </c>
      <c r="L41" s="245">
        <f>+SUM('EF. Mensuales'!AM41:AX41)</f>
        <v>6819240960</v>
      </c>
      <c r="M41" s="245">
        <f>+SUM('EF. Mensuales'!AY41:BJ41)</f>
        <v>7364780236.7999983</v>
      </c>
    </row>
    <row r="42" spans="1:13" s="1" customFormat="1" x14ac:dyDescent="0.25">
      <c r="A42" s="346" t="s">
        <v>113</v>
      </c>
      <c r="B42" s="248"/>
      <c r="C42" s="248"/>
      <c r="D42" s="248"/>
      <c r="E42" s="248"/>
      <c r="F42" s="248"/>
      <c r="G42" s="248"/>
      <c r="H42" s="248"/>
      <c r="I42" s="245">
        <f>+SUM('EF. Mensuales'!C42:N42)</f>
        <v>148686059.26369512</v>
      </c>
      <c r="J42" s="245">
        <f>+SUM('EF. Mensuales'!O42:Z42)</f>
        <v>146670600.89443332</v>
      </c>
      <c r="K42" s="245">
        <f>+SUM('EF. Mensuales'!AA42:AL42)</f>
        <v>146213982.24669152</v>
      </c>
      <c r="L42" s="245">
        <f>+SUM('EF. Mensuales'!AM42:AX42)</f>
        <v>145200731.04861155</v>
      </c>
      <c r="M42" s="245">
        <f>+SUM('EF. Mensuales'!AY42:BJ42)</f>
        <v>144507119.58480704</v>
      </c>
    </row>
    <row r="43" spans="1:13" s="1" customFormat="1" x14ac:dyDescent="0.25">
      <c r="A43" s="346" t="s">
        <v>66</v>
      </c>
      <c r="B43" s="248"/>
      <c r="C43" s="248"/>
      <c r="D43" s="248"/>
      <c r="E43" s="248"/>
      <c r="F43" s="248"/>
      <c r="G43" s="248"/>
      <c r="H43" s="248"/>
      <c r="I43" s="245">
        <f>+SUM('EF. Mensuales'!C43:N43)</f>
        <v>1865089886.4238765</v>
      </c>
      <c r="J43" s="245">
        <f>+SUM('EF. Mensuales'!O43:Z43)</f>
        <v>2282907924.0880523</v>
      </c>
      <c r="K43" s="245">
        <f>+SUM('EF. Mensuales'!AA43:AL43)</f>
        <v>2607191344.3164153</v>
      </c>
      <c r="L43" s="245">
        <f>+SUM('EF. Mensuales'!AM43:AX43)</f>
        <v>2863769533.1890521</v>
      </c>
      <c r="M43" s="245">
        <f>+SUM('EF. Mensuales'!AY43:BJ43)</f>
        <v>3081436800.2421894</v>
      </c>
    </row>
    <row r="44" spans="1:13" s="1" customFormat="1" x14ac:dyDescent="0.25">
      <c r="A44" s="346" t="s">
        <v>80</v>
      </c>
      <c r="B44" s="248"/>
      <c r="C44" s="248"/>
      <c r="D44" s="248"/>
      <c r="E44" s="248"/>
      <c r="F44" s="248"/>
      <c r="G44" s="248"/>
      <c r="H44" s="248"/>
      <c r="I44" s="245">
        <f>+SUM('EF. Mensuales'!C44:N44)</f>
        <v>95271252.96801722</v>
      </c>
      <c r="J44" s="245">
        <f>+SUM('EF. Mensuales'!O44:Z44)</f>
        <v>48566467.031443156</v>
      </c>
      <c r="K44" s="245">
        <f>+SUM('EF. Mensuales'!AA44:AL44)</f>
        <v>33352144.413413443</v>
      </c>
      <c r="L44" s="245">
        <f>+SUM('EF. Mensuales'!AM44:AX44)</f>
        <v>21884857.585870899</v>
      </c>
      <c r="M44" s="245">
        <f>+SUM('EF. Mensuales'!AY44:BJ44)</f>
        <v>17768351.334714301</v>
      </c>
    </row>
    <row r="45" spans="1:13" s="1" customFormat="1" x14ac:dyDescent="0.25">
      <c r="A45" s="346" t="s">
        <v>124</v>
      </c>
      <c r="B45" s="248"/>
      <c r="C45" s="248"/>
      <c r="D45" s="248"/>
      <c r="E45" s="248"/>
      <c r="F45" s="248"/>
      <c r="G45" s="248"/>
      <c r="H45" s="248"/>
      <c r="I45" s="245">
        <f>+SUM('EF. Mensuales'!C45:N45)</f>
        <v>0</v>
      </c>
      <c r="J45" s="245">
        <f>+SUM('EF. Mensuales'!O45:Z45)</f>
        <v>0</v>
      </c>
      <c r="K45" s="245">
        <f>+SUM('EF. Mensuales'!AA45:AL45)</f>
        <v>0</v>
      </c>
      <c r="L45" s="245">
        <f>+SUM('EF. Mensuales'!AM45:AX45)</f>
        <v>0</v>
      </c>
      <c r="M45" s="245">
        <f>+SUM('EF. Mensuales'!AY45:BJ45)</f>
        <v>0</v>
      </c>
    </row>
    <row r="46" spans="1:13" s="1" customFormat="1" x14ac:dyDescent="0.25">
      <c r="A46" s="346" t="s">
        <v>132</v>
      </c>
      <c r="B46" s="248"/>
      <c r="C46" s="248"/>
      <c r="D46" s="248"/>
      <c r="E46" s="248"/>
      <c r="F46" s="248"/>
      <c r="G46" s="248"/>
      <c r="H46" s="248"/>
      <c r="I46" s="245">
        <f>+SUM('EF. Mensuales'!C46:N46)</f>
        <v>1054942247.1742662</v>
      </c>
      <c r="J46" s="245">
        <f>+SUM('EF. Mensuales'!O46:Z46)</f>
        <v>1170189166.4567692</v>
      </c>
      <c r="K46" s="245">
        <f>+SUM('EF. Mensuales'!AA46:AL46)</f>
        <v>1263804299.7733114</v>
      </c>
      <c r="L46" s="245">
        <f>+SUM('EF. Mensuales'!AM46:AX46)</f>
        <v>1339632557.7597096</v>
      </c>
      <c r="M46" s="245">
        <f>+SUM('EF. Mensuales'!AY46:BJ46)</f>
        <v>1393217860.0700982</v>
      </c>
    </row>
    <row r="47" spans="1:13" s="1" customFormat="1" x14ac:dyDescent="0.25">
      <c r="A47" s="349" t="s">
        <v>1443</v>
      </c>
      <c r="B47" s="248"/>
      <c r="C47" s="248"/>
      <c r="D47" s="248"/>
      <c r="E47" s="248"/>
      <c r="F47" s="248"/>
      <c r="G47" s="248"/>
      <c r="H47" s="248"/>
      <c r="I47" s="245">
        <f>+SUM('EF. Mensuales'!C47:N47)</f>
        <v>0</v>
      </c>
      <c r="J47" s="245">
        <f>+SUM('EF. Mensuales'!O47:Z47)</f>
        <v>0</v>
      </c>
      <c r="K47" s="245">
        <f>+SUM('EF. Mensuales'!AA47:AL47)</f>
        <v>0</v>
      </c>
      <c r="L47" s="245">
        <f>+SUM('EF. Mensuales'!AM47:AX47)</f>
        <v>0</v>
      </c>
      <c r="M47" s="245">
        <f>+SUM('EF. Mensuales'!AY47:BJ47)</f>
        <v>0</v>
      </c>
    </row>
    <row r="48" spans="1:13" s="1" customFormat="1" x14ac:dyDescent="0.25">
      <c r="A48" s="346" t="s">
        <v>117</v>
      </c>
      <c r="B48" s="248"/>
      <c r="C48" s="248"/>
      <c r="D48" s="248"/>
      <c r="E48" s="248"/>
      <c r="F48" s="248"/>
      <c r="G48" s="248"/>
      <c r="H48" s="248"/>
      <c r="I48" s="245">
        <f>+SUM('EF. Mensuales'!C48:N48)</f>
        <v>0</v>
      </c>
      <c r="J48" s="245">
        <f>+SUM('EF. Mensuales'!O48:Z48)</f>
        <v>0</v>
      </c>
      <c r="K48" s="245">
        <f>+SUM('EF. Mensuales'!AA48:AL48)</f>
        <v>49756208.023255728</v>
      </c>
      <c r="L48" s="245">
        <f>+SUM('EF. Mensuales'!AM48:AX48)</f>
        <v>344273858.63677347</v>
      </c>
      <c r="M48" s="245">
        <f>+SUM('EF. Mensuales'!AY48:BJ48)</f>
        <v>634363342.17865562</v>
      </c>
    </row>
    <row r="49" spans="1:17" s="143" customFormat="1" x14ac:dyDescent="0.25">
      <c r="A49" s="354" t="s">
        <v>1535</v>
      </c>
      <c r="B49" s="248"/>
      <c r="C49" s="248"/>
      <c r="D49" s="248"/>
      <c r="E49" s="248"/>
      <c r="F49" s="248"/>
      <c r="G49" s="248"/>
      <c r="H49" s="248"/>
      <c r="I49" s="409">
        <f>+SUM('EF. Mensuales'!C49:N49)</f>
        <v>386019524.10709262</v>
      </c>
      <c r="J49" s="409">
        <f>+SUM('EF. Mensuales'!O49:Z49)</f>
        <v>382120138.59603894</v>
      </c>
      <c r="K49" s="409">
        <f>+SUM('EF. Mensuales'!AA49:AL49)</f>
        <v>395288738.79992944</v>
      </c>
      <c r="L49" s="409">
        <f>+SUM('EF. Mensuales'!AM49:AX49)</f>
        <v>429660770.40640473</v>
      </c>
      <c r="M49" s="409">
        <f>+SUM('EF. Mensuales'!AY49:BJ49)</f>
        <v>488338981.13625312</v>
      </c>
    </row>
    <row r="50" spans="1:17" s="143" customFormat="1" x14ac:dyDescent="0.25">
      <c r="A50" s="354" t="s">
        <v>1474</v>
      </c>
      <c r="B50" s="248"/>
      <c r="C50" s="248"/>
      <c r="D50" s="248"/>
      <c r="E50" s="248"/>
      <c r="F50" s="248"/>
      <c r="G50" s="248"/>
      <c r="H50" s="248"/>
      <c r="I50" s="245">
        <f>+SUM('EF. Mensuales'!C50:N50)</f>
        <v>0</v>
      </c>
      <c r="J50" s="245">
        <f>+SUM('EF. Mensuales'!O50:Z50)</f>
        <v>0</v>
      </c>
      <c r="K50" s="245">
        <f>+SUM('EF. Mensuales'!AA50:AL50)</f>
        <v>0</v>
      </c>
      <c r="L50" s="245">
        <f>+SUM('EF. Mensuales'!AM50:AX50)</f>
        <v>0</v>
      </c>
      <c r="M50" s="245">
        <f>+SUM('EF. Mensuales'!AY50:BJ50)</f>
        <v>0</v>
      </c>
    </row>
    <row r="51" spans="1:17" s="1" customFormat="1" x14ac:dyDescent="0.25">
      <c r="A51" s="346" t="s">
        <v>128</v>
      </c>
      <c r="B51" s="248"/>
      <c r="C51" s="248"/>
      <c r="D51" s="248"/>
      <c r="E51" s="248"/>
      <c r="F51" s="248"/>
      <c r="G51" s="248"/>
      <c r="H51" s="248"/>
      <c r="I51" s="245">
        <f>+SUM('EF. Mensuales'!C51:N51)</f>
        <v>58870062.789558627</v>
      </c>
      <c r="J51" s="245">
        <f>+SUM('EF. Mensuales'!O51:Z51)</f>
        <v>67676380.079467133</v>
      </c>
      <c r="K51" s="245">
        <f>+SUM('EF. Mensuales'!AA51:AL51)</f>
        <v>75668031.023011103</v>
      </c>
      <c r="L51" s="245">
        <f>+SUM('EF. Mensuales'!AM51:AX51)</f>
        <v>83745642.880384952</v>
      </c>
      <c r="M51" s="245">
        <f>+SUM('EF. Mensuales'!AY51:BJ51)</f>
        <v>91870888.839426994</v>
      </c>
    </row>
    <row r="52" spans="1:17" s="1" customFormat="1" x14ac:dyDescent="0.25">
      <c r="A52" s="346" t="s">
        <v>48</v>
      </c>
      <c r="B52" s="248"/>
      <c r="C52" s="248"/>
      <c r="D52" s="248"/>
      <c r="E52" s="248"/>
      <c r="F52" s="248"/>
      <c r="G52" s="248"/>
      <c r="H52" s="248"/>
      <c r="I52" s="245">
        <f>+SUM('EF. Mensuales'!C52:N52)</f>
        <v>23000000</v>
      </c>
      <c r="J52" s="245">
        <f>+SUM('EF. Mensuales'!O52:Z52)</f>
        <v>25185000</v>
      </c>
      <c r="K52" s="245">
        <f>+SUM('EF. Mensuales'!AA52:AL52)</f>
        <v>27073875</v>
      </c>
      <c r="L52" s="245">
        <f>+SUM('EF. Mensuales'!AM52:AX52)</f>
        <v>28562938.125</v>
      </c>
      <c r="M52" s="245">
        <f>+SUM('EF. Mensuales'!AY52:BJ52)</f>
        <v>30133899.721875001</v>
      </c>
    </row>
    <row r="53" spans="1:17" s="1" customFormat="1" x14ac:dyDescent="0.25">
      <c r="A53" s="355" t="s">
        <v>24</v>
      </c>
      <c r="B53" s="248"/>
      <c r="C53" s="248"/>
      <c r="D53" s="248"/>
      <c r="E53" s="248"/>
      <c r="F53" s="248"/>
      <c r="G53" s="248"/>
      <c r="H53" s="248"/>
      <c r="I53" s="248">
        <f>SUM(I41:I52)</f>
        <v>8491879032.7265062</v>
      </c>
      <c r="J53" s="248">
        <f>SUM(J41:J52)</f>
        <v>9760915677.146204</v>
      </c>
      <c r="K53" s="248">
        <f>SUM(K41:K52)</f>
        <v>10912460623.596027</v>
      </c>
      <c r="L53" s="248">
        <f>SUM(L41:L52)</f>
        <v>12075971849.631807</v>
      </c>
      <c r="M53" s="248">
        <f>SUM(M41:M52)</f>
        <v>13246417479.90802</v>
      </c>
    </row>
    <row r="54" spans="1:17" s="1" customFormat="1" x14ac:dyDescent="0.25">
      <c r="A54" s="356" t="s">
        <v>46</v>
      </c>
      <c r="B54" s="248"/>
      <c r="C54" s="248"/>
      <c r="D54" s="248"/>
      <c r="E54" s="248"/>
      <c r="F54" s="248"/>
      <c r="G54" s="248"/>
      <c r="H54" s="248"/>
      <c r="I54" s="249">
        <f>+I28+I40-I53</f>
        <v>810845172.84522533</v>
      </c>
      <c r="J54" s="249">
        <f>+J28+J40-J53</f>
        <v>343128724.50392342</v>
      </c>
      <c r="K54" s="249">
        <f>+K28+K40-K53</f>
        <v>57182211.599103928</v>
      </c>
      <c r="L54" s="249">
        <f>+L28+L40-L53</f>
        <v>74774162.117918015</v>
      </c>
      <c r="M54" s="249">
        <f>+M28+M40-M53</f>
        <v>81668341.016513824</v>
      </c>
    </row>
    <row r="55" spans="1:17" s="256" customFormat="1" ht="14.25" thickBot="1" x14ac:dyDescent="0.3">
      <c r="A55" s="257"/>
      <c r="B55" s="319"/>
      <c r="C55" s="319"/>
      <c r="D55" s="319"/>
      <c r="E55" s="319"/>
      <c r="F55" s="319"/>
      <c r="G55" s="319"/>
      <c r="H55" s="338"/>
      <c r="I55" s="338"/>
      <c r="J55" s="338"/>
      <c r="K55" s="338"/>
      <c r="L55" s="338"/>
      <c r="M55" s="338"/>
      <c r="N55" s="134"/>
      <c r="O55" s="134"/>
    </row>
    <row r="56" spans="1:17" s="1" customFormat="1" x14ac:dyDescent="0.25">
      <c r="A56" s="254" t="s">
        <v>1525</v>
      </c>
      <c r="B56" s="255">
        <f t="shared" ref="B56:M56" si="14">+B1</f>
        <v>43070</v>
      </c>
      <c r="C56" s="255">
        <f t="shared" si="14"/>
        <v>43435</v>
      </c>
      <c r="D56" s="255">
        <f t="shared" si="14"/>
        <v>43800</v>
      </c>
      <c r="E56" s="255">
        <f t="shared" si="14"/>
        <v>44166</v>
      </c>
      <c r="F56" s="255">
        <f t="shared" si="14"/>
        <v>44531</v>
      </c>
      <c r="G56" s="255">
        <f t="shared" si="14"/>
        <v>44805</v>
      </c>
      <c r="H56" s="255">
        <f t="shared" si="14"/>
        <v>44896</v>
      </c>
      <c r="I56" s="255">
        <f t="shared" si="14"/>
        <v>45291</v>
      </c>
      <c r="J56" s="255">
        <f t="shared" si="14"/>
        <v>45657</v>
      </c>
      <c r="K56" s="255">
        <f t="shared" si="14"/>
        <v>46022</v>
      </c>
      <c r="L56" s="255">
        <f t="shared" si="14"/>
        <v>46387</v>
      </c>
      <c r="M56" s="255">
        <f t="shared" si="14"/>
        <v>46752</v>
      </c>
    </row>
    <row r="57" spans="1:17" s="1" customFormat="1" ht="12.75" x14ac:dyDescent="0.2">
      <c r="A57" s="378" t="s">
        <v>30</v>
      </c>
      <c r="B57" s="244">
        <f>+CUC!C1088</f>
        <v>1113153461</v>
      </c>
      <c r="C57" s="244">
        <f>+CUC!D1088</f>
        <v>1214617633</v>
      </c>
      <c r="D57" s="244">
        <f>+CUC!E1088</f>
        <v>1314447748</v>
      </c>
      <c r="E57" s="244">
        <f>+CUC!F1088</f>
        <v>1411311466</v>
      </c>
      <c r="F57" s="244">
        <f>+CUC!G1292</f>
        <v>1535903248</v>
      </c>
      <c r="G57" s="244">
        <f>+CUC!I1292</f>
        <v>1103055590</v>
      </c>
      <c r="H57" s="244">
        <f>+CUC!H1292</f>
        <v>1470740786.6666667</v>
      </c>
      <c r="I57" s="245">
        <f>+SUM('EF. Mensuales'!C58:N58)</f>
        <v>1546520295.175972</v>
      </c>
      <c r="J57" s="245">
        <f>+SUM('EF. Mensuales'!O58:Z58)</f>
        <v>1787631764.6520648</v>
      </c>
      <c r="K57" s="245">
        <f>+SUM('EF. Mensuales'!AA58:AL58)</f>
        <v>2015536725.6267784</v>
      </c>
      <c r="L57" s="245">
        <f>+SUM('EF. Mensuales'!AM58:AX58)</f>
        <v>2289126238.8247328</v>
      </c>
      <c r="M57" s="245">
        <f>+SUM('EF. Mensuales'!AY58:BJ58)</f>
        <v>2597717274.0155358</v>
      </c>
      <c r="N57" s="259"/>
    </row>
    <row r="58" spans="1:17" s="1" customFormat="1" ht="12.75" x14ac:dyDescent="0.2">
      <c r="A58" s="378" t="s">
        <v>188</v>
      </c>
      <c r="B58" s="244">
        <f>+CUC!C1329</f>
        <v>40805287.600000001</v>
      </c>
      <c r="C58" s="244">
        <f>+CUC!D1329</f>
        <v>60979550.649999999</v>
      </c>
      <c r="D58" s="244">
        <f>+CUC!E1329</f>
        <v>6279522.7699999996</v>
      </c>
      <c r="E58" s="244">
        <f>+CUC!F1329</f>
        <v>7717368.4500000002</v>
      </c>
      <c r="F58" s="244">
        <f>+CUC!G1311+CUC!G1329</f>
        <v>4691940.7699999996</v>
      </c>
      <c r="G58" s="244">
        <f>+CUC!I1311+CUC!I1329</f>
        <v>5272200.3499999996</v>
      </c>
      <c r="H58" s="244">
        <f>+CUC!H1311+CUC!H1329</f>
        <v>7029600.4666666668</v>
      </c>
      <c r="I58" s="245">
        <f>+SUM('EF. Mensuales'!C59:N59)</f>
        <v>35899114.548199385</v>
      </c>
      <c r="J58" s="245">
        <f>+SUM('EF. Mensuales'!O59:Z59)</f>
        <v>31855192.640234239</v>
      </c>
      <c r="K58" s="245">
        <f>+SUM('EF. Mensuales'!AA59:AL59)</f>
        <v>17991504.171742249</v>
      </c>
      <c r="L58" s="245">
        <f>+SUM('EF. Mensuales'!AM59:AX59)</f>
        <v>18417983.226500288</v>
      </c>
      <c r="M58" s="245">
        <f>+SUM('EF. Mensuales'!AY59:BJ59)</f>
        <v>19718845.831077788</v>
      </c>
    </row>
    <row r="59" spans="1:17" s="279" customFormat="1" ht="12.75" x14ac:dyDescent="0.2">
      <c r="A59" s="378" t="s">
        <v>175</v>
      </c>
      <c r="B59" s="244">
        <f>+CUC!C1340</f>
        <v>8369587.9400000004</v>
      </c>
      <c r="C59" s="244">
        <f>+CUC!D1340</f>
        <v>10374629</v>
      </c>
      <c r="D59" s="244">
        <f>+CUC!E1340</f>
        <v>11862555</v>
      </c>
      <c r="E59" s="244">
        <f>+CUC!F1340</f>
        <v>6881924</v>
      </c>
      <c r="F59" s="244">
        <f>+CUC!G1340</f>
        <v>5443853</v>
      </c>
      <c r="G59" s="244">
        <f>+CUC!I1340</f>
        <v>4059668</v>
      </c>
      <c r="H59" s="244">
        <f>+CUC!H1340</f>
        <v>5412890.666666667</v>
      </c>
      <c r="I59" s="245">
        <f>+SUM('EF. Mensuales'!C60:N60)</f>
        <v>464606.44888888893</v>
      </c>
      <c r="J59" s="245">
        <f>+SUM('EF. Mensuales'!O60:Z60)</f>
        <v>480867.67460000003</v>
      </c>
      <c r="K59" s="245">
        <f>+SUM('EF. Mensuales'!AA60:AL60)</f>
        <v>497698.04321099998</v>
      </c>
      <c r="L59" s="245">
        <f>+SUM('EF. Mensuales'!AM60:AX60)</f>
        <v>515117.47472338495</v>
      </c>
      <c r="M59" s="245">
        <f>+SUM('EF. Mensuales'!AY60:BJ60)</f>
        <v>533146.5863387034</v>
      </c>
    </row>
    <row r="60" spans="1:17" s="279" customFormat="1" ht="12.75" x14ac:dyDescent="0.2">
      <c r="A60" s="378" t="s">
        <v>143</v>
      </c>
      <c r="B60" s="244">
        <f>+CUC!C1087-CUC!C1344-B59-B58-B57</f>
        <v>2597199.4700000286</v>
      </c>
      <c r="C60" s="244">
        <f>+CUC!D1087-CUC!D1344-C59-C58-C57</f>
        <v>3925545.0299999714</v>
      </c>
      <c r="D60" s="244">
        <f>+CUC!E1087-CUC!E1344-D59-D58-D57</f>
        <v>7841967.9400000572</v>
      </c>
      <c r="E60" s="244">
        <f>+CUC!F1087-CUC!F1344-E59-E58-E57</f>
        <v>7950423.1399998665</v>
      </c>
      <c r="F60" s="244">
        <f>+CUC!G1087-CUC!G1344-F59-F58-F57</f>
        <v>970589.71000003815</v>
      </c>
      <c r="G60" s="244">
        <f>+CUC!I1087-CUC!I1344-G59-G58-G57</f>
        <v>6976350.2100000381</v>
      </c>
      <c r="H60" s="244">
        <f>+CUC!H1087-CUC!H1344-H59-H58-H57</f>
        <v>9301800.279999733</v>
      </c>
      <c r="I60" s="245">
        <f>+SUM('EF. Mensuales'!C61:N61)</f>
        <v>9301800.279999733</v>
      </c>
      <c r="J60" s="245">
        <f>+SUM('EF. Mensuales'!O61:Z61)</f>
        <v>10045944.302399712</v>
      </c>
      <c r="K60" s="245">
        <f>+SUM('EF. Mensuales'!AA61:AL61)</f>
        <v>10648700.960543698</v>
      </c>
      <c r="L60" s="245">
        <f>+SUM('EF. Mensuales'!AM61:AX61)</f>
        <v>11074648.998965444</v>
      </c>
      <c r="M60" s="245">
        <f>+SUM('EF. Mensuales'!AY61:BJ61)</f>
        <v>11517634.958924061</v>
      </c>
    </row>
    <row r="61" spans="1:17" s="1" customFormat="1" ht="12.75" x14ac:dyDescent="0.2">
      <c r="A61" s="379" t="s">
        <v>19</v>
      </c>
      <c r="B61" s="248">
        <f>+CUC!C1087-CUC!C1344</f>
        <v>1164925536.01</v>
      </c>
      <c r="C61" s="248">
        <f>+CUC!D1087-CUC!D1344</f>
        <v>1289897357.6800001</v>
      </c>
      <c r="D61" s="248">
        <f>+CUC!E1087-CUC!E1344</f>
        <v>1340431793.71</v>
      </c>
      <c r="E61" s="248">
        <f>+CUC!F1087-CUC!F1344</f>
        <v>1433861181.5899999</v>
      </c>
      <c r="F61" s="248">
        <f>+CUC!G1087-CUC!G1344</f>
        <v>1547009631.48</v>
      </c>
      <c r="G61" s="248">
        <f>+CUC!I1087-CUC!I1344</f>
        <v>1119363808.5599999</v>
      </c>
      <c r="H61" s="248">
        <f t="shared" ref="H61:M61" si="15">SUM(H57:H60)</f>
        <v>1492485078.0799999</v>
      </c>
      <c r="I61" s="248">
        <f t="shared" si="15"/>
        <v>1592185816.4530599</v>
      </c>
      <c r="J61" s="248">
        <f t="shared" si="15"/>
        <v>1830013769.2692986</v>
      </c>
      <c r="K61" s="248">
        <f t="shared" si="15"/>
        <v>2044674628.8022752</v>
      </c>
      <c r="L61" s="248">
        <f t="shared" si="15"/>
        <v>2319133988.5249219</v>
      </c>
      <c r="M61" s="248">
        <f t="shared" si="15"/>
        <v>2629486901.3918762</v>
      </c>
      <c r="N61" s="259"/>
    </row>
    <row r="62" spans="1:17" s="143" customFormat="1" ht="12.75" hidden="1" x14ac:dyDescent="0.2">
      <c r="A62" s="380" t="s">
        <v>124</v>
      </c>
      <c r="B62" s="244">
        <v>0</v>
      </c>
      <c r="C62" s="244">
        <v>0</v>
      </c>
      <c r="D62" s="244">
        <v>0</v>
      </c>
      <c r="E62" s="244">
        <v>0</v>
      </c>
      <c r="F62" s="244">
        <v>0</v>
      </c>
      <c r="G62" s="244">
        <v>0</v>
      </c>
      <c r="H62" s="244">
        <v>0</v>
      </c>
      <c r="I62" s="245">
        <f>+SUM('EF. Mensuales'!C63:N63)</f>
        <v>0</v>
      </c>
      <c r="J62" s="245">
        <f>+SUM('EF. Mensuales'!O63:Z63)</f>
        <v>0</v>
      </c>
      <c r="K62" s="245">
        <f>+SUM('EF. Mensuales'!AA63:AL63)</f>
        <v>0</v>
      </c>
      <c r="L62" s="245">
        <f>+SUM('EF. Mensuales'!AM63:AX63)</f>
        <v>0</v>
      </c>
      <c r="M62" s="245">
        <f>+SUM('EF. Mensuales'!AY63:BJ63)</f>
        <v>0</v>
      </c>
    </row>
    <row r="63" spans="1:17" s="1" customFormat="1" ht="12.75" x14ac:dyDescent="0.2">
      <c r="A63" s="380" t="s">
        <v>194</v>
      </c>
      <c r="B63" s="244">
        <f>+CUC!C1956</f>
        <v>36409919.640000001</v>
      </c>
      <c r="C63" s="244">
        <f>+CUC!D1956</f>
        <v>20249624</v>
      </c>
      <c r="D63" s="244">
        <f>+CUC!E1956</f>
        <v>2381294</v>
      </c>
      <c r="E63" s="244">
        <f>+CUC!F1956</f>
        <v>0</v>
      </c>
      <c r="F63" s="244">
        <f>+CUC!G1956</f>
        <v>0</v>
      </c>
      <c r="G63" s="244">
        <f>+CUC!I1956</f>
        <v>0</v>
      </c>
      <c r="H63" s="244">
        <f>+CUC!H1956</f>
        <v>0</v>
      </c>
      <c r="I63" s="245">
        <f>+SUM('EF. Mensuales'!C64:N64)</f>
        <v>0</v>
      </c>
      <c r="J63" s="245">
        <f>+SUM('EF. Mensuales'!O64:Z64)</f>
        <v>0</v>
      </c>
      <c r="K63" s="245">
        <f>+SUM('EF. Mensuales'!AA64:AL64)</f>
        <v>13170760.947332399</v>
      </c>
      <c r="L63" s="245">
        <f>+SUM('EF. Mensuales'!AM64:AX64)</f>
        <v>79447813.531563103</v>
      </c>
      <c r="M63" s="245">
        <f>+SUM('EF. Mensuales'!AY64:BJ64)</f>
        <v>128894543.62992603</v>
      </c>
    </row>
    <row r="64" spans="1:17" s="143" customFormat="1" ht="12.75" x14ac:dyDescent="0.2">
      <c r="A64" s="380" t="s">
        <v>141</v>
      </c>
      <c r="B64" s="244">
        <f>+CUC!C1438+CUC!C1484-CUC!C1520</f>
        <v>691045824.30999994</v>
      </c>
      <c r="C64" s="244">
        <f>+CUC!D1438+CUC!D1484-CUC!D1520</f>
        <v>775599818.27999997</v>
      </c>
      <c r="D64" s="244">
        <f>+CUC!E1438+CUC!E1484-CUC!E1520</f>
        <v>812553957.03999996</v>
      </c>
      <c r="E64" s="244">
        <f>+CUC!F1438+CUC!F1484-CUC!F1520</f>
        <v>823785378.52999997</v>
      </c>
      <c r="F64" s="244">
        <f>+CUC!G1438+CUC!G1484-CUC!G1520</f>
        <v>854142247.33999991</v>
      </c>
      <c r="G64" s="244">
        <f>+CUC!I1438+CUC!I1484-CUC!I1520</f>
        <v>713263864.37</v>
      </c>
      <c r="H64" s="244">
        <f>+CUC!H1438+CUC!H1484-CUC!H1520</f>
        <v>951018485.82666683</v>
      </c>
      <c r="I64" s="245">
        <f>+SUM('EF. Mensuales'!C65:N65)</f>
        <v>1054942247.1742662</v>
      </c>
      <c r="J64" s="245">
        <f>+SUM('EF. Mensuales'!O65:Z65)</f>
        <v>1170189166.4567692</v>
      </c>
      <c r="K64" s="245">
        <f>+SUM('EF. Mensuales'!AA65:AL65)</f>
        <v>1263804299.7733114</v>
      </c>
      <c r="L64" s="245">
        <f>+SUM('EF. Mensuales'!AM65:AX65)</f>
        <v>1339632557.7597096</v>
      </c>
      <c r="M64" s="245">
        <f>+SUM('EF. Mensuales'!AY65:BJ65)</f>
        <v>1393217860.0700982</v>
      </c>
      <c r="N64" s="229"/>
      <c r="O64" s="229"/>
      <c r="P64" s="229"/>
      <c r="Q64" s="229"/>
    </row>
    <row r="65" spans="1:18" s="1" customFormat="1" ht="12.75" hidden="1" x14ac:dyDescent="0.2">
      <c r="A65" s="380" t="str">
        <f>+A47</f>
        <v>Gastos TC</v>
      </c>
      <c r="B65" s="246">
        <v>0</v>
      </c>
      <c r="C65" s="246">
        <v>0</v>
      </c>
      <c r="D65" s="246">
        <v>0</v>
      </c>
      <c r="E65" s="246">
        <v>0</v>
      </c>
      <c r="F65" s="246">
        <v>0</v>
      </c>
      <c r="G65" s="246">
        <v>0</v>
      </c>
      <c r="H65" s="246">
        <v>0</v>
      </c>
      <c r="I65" s="245">
        <f>+SUM('EF. Mensuales'!C66:N66)</f>
        <v>0</v>
      </c>
      <c r="J65" s="245">
        <f>+SUM('EF. Mensuales'!O66:Z66)</f>
        <v>0</v>
      </c>
      <c r="K65" s="245">
        <f>+SUM('EF. Mensuales'!AA66:AL66)</f>
        <v>0</v>
      </c>
      <c r="L65" s="245">
        <f>+SUM('EF. Mensuales'!AM66:AX66)</f>
        <v>0</v>
      </c>
      <c r="M65" s="245">
        <f>+SUM('EF. Mensuales'!AY66:BJ66)</f>
        <v>0</v>
      </c>
    </row>
    <row r="66" spans="1:18" s="1" customFormat="1" ht="12.75" x14ac:dyDescent="0.2">
      <c r="A66" s="380" t="s">
        <v>32</v>
      </c>
      <c r="B66" s="244">
        <f>+CUC!C1585</f>
        <v>4331945</v>
      </c>
      <c r="C66" s="244">
        <f>+CUC!D1585</f>
        <v>11109353</v>
      </c>
      <c r="D66" s="244">
        <f>+CUC!E1585</f>
        <v>11098454</v>
      </c>
      <c r="E66" s="244">
        <f>+CUC!F1585</f>
        <v>10449496</v>
      </c>
      <c r="F66" s="244">
        <f>+CUC!G1585</f>
        <v>10468083</v>
      </c>
      <c r="G66" s="244">
        <f>+CUC!I1585</f>
        <v>8782608</v>
      </c>
      <c r="H66" s="244">
        <f>+CUC!H1585</f>
        <v>11710144</v>
      </c>
      <c r="I66" s="245">
        <f>+SUM('EF. Mensuales'!C67:N67)</f>
        <v>11473629.775406849</v>
      </c>
      <c r="J66" s="245">
        <f>+SUM('EF. Mensuales'!O67:Z67)</f>
        <v>14779862.390688218</v>
      </c>
      <c r="K66" s="245">
        <f>+SUM('EF. Mensuales'!AA67:AL67)</f>
        <v>17764479.807973348</v>
      </c>
      <c r="L66" s="245">
        <f>+SUM('EF. Mensuales'!AM67:AX67)</f>
        <v>20434793.654630009</v>
      </c>
      <c r="M66" s="245">
        <f>+SUM('EF. Mensuales'!AY67:BJ67)</f>
        <v>22766276.664981153</v>
      </c>
    </row>
    <row r="67" spans="1:18" s="143" customFormat="1" ht="12.75" x14ac:dyDescent="0.2">
      <c r="A67" s="396" t="s">
        <v>1444</v>
      </c>
      <c r="B67" s="278">
        <f>+CUC!C1658+CUC!C1520</f>
        <v>188103583.12</v>
      </c>
      <c r="C67" s="278">
        <f>+CUC!D1658+CUC!D1520</f>
        <v>197080870.75</v>
      </c>
      <c r="D67" s="278">
        <f>+CUC!E1658+CUC!E1520</f>
        <v>178825334.42999998</v>
      </c>
      <c r="E67" s="278">
        <f>+CUC!F1658+CUC!F1520</f>
        <v>116747074.84</v>
      </c>
      <c r="F67" s="278">
        <f>+CUC!G1658+CUC!G1520</f>
        <v>111127021.23999999</v>
      </c>
      <c r="G67" s="278">
        <f>+CUC!I1658+CUC!I1520</f>
        <v>39512155.07</v>
      </c>
      <c r="H67" s="278">
        <f>+CUC!H1658+CUC!H1520</f>
        <v>73789967.693333328</v>
      </c>
      <c r="I67" s="397">
        <f>+SUM('EF. Mensuales'!C68:N68)</f>
        <v>120000000</v>
      </c>
      <c r="J67" s="397">
        <f>+SUM('EF. Mensuales'!O68:Z68)</f>
        <v>133200000.00000001</v>
      </c>
      <c r="K67" s="397">
        <f>+SUM('EF. Mensuales'!AA68:AL68)</f>
        <v>143856000.00000003</v>
      </c>
      <c r="L67" s="397">
        <f>+SUM('EF. Mensuales'!AM68:AX68)</f>
        <v>152487360.00000003</v>
      </c>
      <c r="M67" s="397">
        <f>+SUM('EF. Mensuales'!AY68:BJ68)</f>
        <v>158586854.40000007</v>
      </c>
      <c r="N67" s="398"/>
    </row>
    <row r="68" spans="1:18" s="1" customFormat="1" ht="12.75" hidden="1" x14ac:dyDescent="0.2">
      <c r="A68" s="380" t="s">
        <v>1447</v>
      </c>
      <c r="B68" s="244">
        <v>0</v>
      </c>
      <c r="C68" s="244">
        <v>0</v>
      </c>
      <c r="D68" s="244">
        <v>0</v>
      </c>
      <c r="E68" s="244">
        <v>0</v>
      </c>
      <c r="F68" s="244">
        <v>0</v>
      </c>
      <c r="G68" s="244">
        <v>0</v>
      </c>
      <c r="H68" s="244">
        <v>0</v>
      </c>
      <c r="I68" s="245">
        <f>+SUM('EF. Mensuales'!C69:N69)</f>
        <v>0</v>
      </c>
      <c r="J68" s="245">
        <f>+SUM('EF. Mensuales'!O69:Z69)</f>
        <v>0</v>
      </c>
      <c r="K68" s="245">
        <f>+SUM('EF. Mensuales'!AA69:AL69)</f>
        <v>0</v>
      </c>
      <c r="L68" s="245">
        <f>+SUM('EF. Mensuales'!AM69:AX69)</f>
        <v>0</v>
      </c>
      <c r="M68" s="245">
        <f>+SUM('EF. Mensuales'!AY69:BJ69)</f>
        <v>0</v>
      </c>
      <c r="N68" s="259"/>
    </row>
    <row r="69" spans="1:18" s="1" customFormat="1" ht="12.75" x14ac:dyDescent="0.2">
      <c r="A69" s="380" t="s">
        <v>184</v>
      </c>
      <c r="B69" s="244">
        <f>+CUC!C1955+CUC!C1626</f>
        <v>34922095.5</v>
      </c>
      <c r="C69" s="244">
        <f>+CUC!D1955+CUC!D1626</f>
        <v>44107437.019999996</v>
      </c>
      <c r="D69" s="244">
        <f>+CUC!E1955+CUC!E1626</f>
        <v>51203810.519999996</v>
      </c>
      <c r="E69" s="244">
        <f>+CUC!F1955+CUC!F1626</f>
        <v>43854520.960000001</v>
      </c>
      <c r="F69" s="244">
        <f>+CUC!G1955+CUC!G1626</f>
        <v>55137808.019999996</v>
      </c>
      <c r="G69" s="244">
        <f>+CUC!I1955+CUC!I1626</f>
        <v>38047707.989999995</v>
      </c>
      <c r="H69" s="244">
        <f>+CUC!H1955+CUC!H1626</f>
        <v>50730277.319999993</v>
      </c>
      <c r="I69" s="245">
        <f>+SUM('EF. Mensuales'!C70:N70)</f>
        <v>58870062.789558627</v>
      </c>
      <c r="J69" s="245">
        <f>+SUM('EF. Mensuales'!O70:Z70)</f>
        <v>67676380.079467133</v>
      </c>
      <c r="K69" s="245">
        <f>+SUM('EF. Mensuales'!AA70:AL70)</f>
        <v>75668031.023011103</v>
      </c>
      <c r="L69" s="245">
        <f>+SUM('EF. Mensuales'!AM70:AX70)</f>
        <v>83745642.880384952</v>
      </c>
      <c r="M69" s="245">
        <f>+SUM('EF. Mensuales'!AY70:BJ70)</f>
        <v>91870888.839426994</v>
      </c>
    </row>
    <row r="70" spans="1:18" s="1" customFormat="1" ht="12.75" x14ac:dyDescent="0.2">
      <c r="A70" s="380" t="s">
        <v>1445</v>
      </c>
      <c r="B70" s="244">
        <f>+CUC!C1521-CUC!C1344</f>
        <v>-6978502</v>
      </c>
      <c r="C70" s="244">
        <f>+CUC!D1521-CUC!D1344</f>
        <v>29948960</v>
      </c>
      <c r="D70" s="244">
        <f>+CUC!E1521-CUC!E1344</f>
        <v>30591973</v>
      </c>
      <c r="E70" s="244">
        <f>+CUC!F1521-CUC!F1344</f>
        <v>90330808</v>
      </c>
      <c r="F70" s="244">
        <f>+CUC!G1521-CUC!G1344</f>
        <v>84305895</v>
      </c>
      <c r="G70" s="244">
        <f>+CUC!I1521-CUC!I1344</f>
        <v>110108395</v>
      </c>
      <c r="H70" s="244">
        <f>+CUC!H1521-CUC!H1344</f>
        <v>146811193.33333334</v>
      </c>
      <c r="I70" s="245">
        <f>+SUM('EF. Mensuales'!C71:N71)</f>
        <v>55631368.450190425</v>
      </c>
      <c r="J70" s="245">
        <f>+SUM('EF. Mensuales'!O71:Z71)</f>
        <v>99834884.509805918</v>
      </c>
      <c r="K70" s="245">
        <f>+SUM('EF. Mensuales'!AA71:AL71)</f>
        <v>128470592.14335954</v>
      </c>
      <c r="L70" s="245">
        <f>+SUM('EF. Mensuales'!AM71:AX71)</f>
        <v>153266113.53072274</v>
      </c>
      <c r="M70" s="245">
        <f>+SUM('EF. Mensuales'!AY71:BJ71)</f>
        <v>170372586.31629395</v>
      </c>
      <c r="N70" s="243"/>
    </row>
    <row r="71" spans="1:18" s="1" customFormat="1" ht="12.75" x14ac:dyDescent="0.2">
      <c r="A71" s="380" t="s">
        <v>31</v>
      </c>
      <c r="B71" s="244">
        <f>+CUC!C1951+CUC!C1952+CUC!C1953+CUC!C1954</f>
        <v>91603056</v>
      </c>
      <c r="C71" s="244">
        <f>+CUC!D1951+CUC!D1952+CUC!D1953+CUC!D1954</f>
        <v>107940295</v>
      </c>
      <c r="D71" s="244">
        <f>+CUC!E1951+CUC!E1952+CUC!E1953+CUC!E1954</f>
        <v>96807748</v>
      </c>
      <c r="E71" s="244">
        <f>+CUC!F1951+CUC!F1952+CUC!F1953+CUC!F1954</f>
        <v>99293670</v>
      </c>
      <c r="F71" s="244">
        <f>+CUC!G1951+CUC!G1952+CUC!G1953+CUC!G1954</f>
        <v>78224154</v>
      </c>
      <c r="G71" s="244">
        <f>+CUC!I1951+CUC!I1952+CUC!I1953+CUC!I1954</f>
        <v>78771320</v>
      </c>
      <c r="H71" s="244">
        <f>+CUC!H1951+CUC!H1952+CUC!H1953+CUC!H1954</f>
        <v>105028426.66666667</v>
      </c>
      <c r="I71" s="245">
        <f>+SUM('EF. Mensuales'!C72:N72)</f>
        <v>209405958.25620309</v>
      </c>
      <c r="J71" s="245">
        <f>+SUM('EF. Mensuales'!O72:Z72)</f>
        <v>215473680.92261359</v>
      </c>
      <c r="K71" s="245">
        <f>+SUM('EF. Mensuales'!AA72:AL72)</f>
        <v>213558811.96463516</v>
      </c>
      <c r="L71" s="245">
        <f>+SUM('EF. Mensuales'!AM72:AX72)</f>
        <v>198365581.50479892</v>
      </c>
      <c r="M71" s="245">
        <f>+SUM('EF. Mensuales'!AY72:BJ72)</f>
        <v>202530115.41687313</v>
      </c>
      <c r="N71" s="243"/>
      <c r="O71" s="229"/>
      <c r="P71" s="229"/>
      <c r="Q71" s="229"/>
      <c r="R71" s="229"/>
    </row>
    <row r="72" spans="1:18" s="298" customFormat="1" ht="12.75" hidden="1" x14ac:dyDescent="0.2">
      <c r="A72" s="381" t="s">
        <v>1446</v>
      </c>
      <c r="B72" s="297">
        <v>0</v>
      </c>
      <c r="C72" s="297">
        <f>+CUC!D1889</f>
        <v>0</v>
      </c>
      <c r="D72" s="297">
        <f>+CUC!E1889</f>
        <v>0</v>
      </c>
      <c r="E72" s="297">
        <v>0</v>
      </c>
      <c r="F72" s="297">
        <v>0</v>
      </c>
      <c r="G72" s="297">
        <v>0</v>
      </c>
      <c r="H72" s="297">
        <v>0</v>
      </c>
      <c r="I72" s="245">
        <f>+SUM('EF. Mensuales'!C73:N73)</f>
        <v>0</v>
      </c>
      <c r="J72" s="245">
        <f>+SUM('EF. Mensuales'!O73:Z73)</f>
        <v>0</v>
      </c>
      <c r="K72" s="245">
        <f>+SUM('EF. Mensuales'!AA73:AL73)</f>
        <v>0</v>
      </c>
      <c r="L72" s="245">
        <f>+SUM('EF. Mensuales'!AM73:AX73)</f>
        <v>0</v>
      </c>
      <c r="M72" s="245">
        <f>+SUM('EF. Mensuales'!AY73:BJ73)</f>
        <v>0</v>
      </c>
      <c r="N72" s="243"/>
      <c r="O72" s="229"/>
      <c r="P72" s="229"/>
      <c r="Q72" s="229"/>
      <c r="R72" s="143"/>
    </row>
    <row r="73" spans="1:18" s="1" customFormat="1" ht="12.75" x14ac:dyDescent="0.2">
      <c r="A73" s="382" t="s">
        <v>21</v>
      </c>
      <c r="B73" s="250">
        <f t="shared" ref="B73:G73" si="16">SUM(B62:B72)</f>
        <v>1039437921.5699999</v>
      </c>
      <c r="C73" s="250">
        <f t="shared" si="16"/>
        <v>1186036358.05</v>
      </c>
      <c r="D73" s="250">
        <f t="shared" si="16"/>
        <v>1183462570.9899998</v>
      </c>
      <c r="E73" s="250">
        <f t="shared" si="16"/>
        <v>1184460948.3299999</v>
      </c>
      <c r="F73" s="250">
        <f t="shared" si="16"/>
        <v>1193405208.5999999</v>
      </c>
      <c r="G73" s="250">
        <f t="shared" si="16"/>
        <v>988486050.43000007</v>
      </c>
      <c r="H73" s="250">
        <f>+SUM(H62:H72)</f>
        <v>1339088494.8400002</v>
      </c>
      <c r="I73" s="250">
        <f>SUM(I62:I72)</f>
        <v>1510323266.4456253</v>
      </c>
      <c r="J73" s="250">
        <f>SUM(J62:J72)</f>
        <v>1701153974.359344</v>
      </c>
      <c r="K73" s="250">
        <f>SUM(K62:K72)</f>
        <v>1856292975.6596229</v>
      </c>
      <c r="L73" s="250">
        <f>SUM(L62:L72)</f>
        <v>2027379862.8618093</v>
      </c>
      <c r="M73" s="250">
        <f>SUM(M62:M72)</f>
        <v>2168239125.3375993</v>
      </c>
    </row>
    <row r="74" spans="1:18" s="226" customFormat="1" ht="12.75" x14ac:dyDescent="0.2">
      <c r="A74" s="383" t="s">
        <v>54</v>
      </c>
      <c r="B74" s="249">
        <f t="shared" ref="B74" si="17">+B61-B73</f>
        <v>125487614.44000006</v>
      </c>
      <c r="C74" s="249">
        <f t="shared" ref="C74:D74" si="18">+C61-C73</f>
        <v>103860999.63000011</v>
      </c>
      <c r="D74" s="249">
        <f t="shared" si="18"/>
        <v>156969222.72000027</v>
      </c>
      <c r="E74" s="249">
        <f t="shared" ref="E74:M74" si="19">+E61-E73</f>
        <v>249400233.25999999</v>
      </c>
      <c r="F74" s="249">
        <f t="shared" si="19"/>
        <v>353604422.88000011</v>
      </c>
      <c r="G74" s="249">
        <f t="shared" ref="G74" si="20">+G61-G73</f>
        <v>130877758.12999988</v>
      </c>
      <c r="H74" s="249">
        <f t="shared" si="19"/>
        <v>153396583.23999977</v>
      </c>
      <c r="I74" s="249">
        <f t="shared" si="19"/>
        <v>81862550.007434607</v>
      </c>
      <c r="J74" s="249">
        <f t="shared" si="19"/>
        <v>128859794.90995455</v>
      </c>
      <c r="K74" s="249">
        <f t="shared" si="19"/>
        <v>188381653.14265227</v>
      </c>
      <c r="L74" s="249">
        <f t="shared" si="19"/>
        <v>291754125.66311264</v>
      </c>
      <c r="M74" s="249">
        <f t="shared" si="19"/>
        <v>461247776.05427694</v>
      </c>
      <c r="N74" s="316"/>
    </row>
    <row r="75" spans="1:18" s="395" customFormat="1" x14ac:dyDescent="0.25">
      <c r="A75" s="391"/>
      <c r="B75" s="392">
        <f t="shared" ref="B75:M75" si="21">+B74-B22</f>
        <v>0</v>
      </c>
      <c r="C75" s="393">
        <f t="shared" si="21"/>
        <v>624995.00000011921</v>
      </c>
      <c r="D75" s="392">
        <f t="shared" si="21"/>
        <v>2.6822090148925781E-7</v>
      </c>
      <c r="E75" s="392">
        <f t="shared" si="21"/>
        <v>0</v>
      </c>
      <c r="F75" s="392">
        <f t="shared" si="21"/>
        <v>0</v>
      </c>
      <c r="G75" s="392">
        <f t="shared" si="21"/>
        <v>-1.1920928955078125E-7</v>
      </c>
      <c r="H75" s="393">
        <f t="shared" si="21"/>
        <v>0</v>
      </c>
      <c r="I75" s="393">
        <f t="shared" si="21"/>
        <v>0</v>
      </c>
      <c r="J75" s="393">
        <f t="shared" si="21"/>
        <v>-3.5762786865234375E-7</v>
      </c>
      <c r="K75" s="393">
        <f t="shared" si="21"/>
        <v>0</v>
      </c>
      <c r="L75" s="393">
        <f t="shared" si="21"/>
        <v>5.3644180297851563E-7</v>
      </c>
      <c r="M75" s="393">
        <f t="shared" si="21"/>
        <v>-4.76837158203125E-7</v>
      </c>
      <c r="N75" s="394"/>
    </row>
    <row r="76" spans="1:18" s="257" customFormat="1" ht="12.75" x14ac:dyDescent="0.25">
      <c r="A76" s="290" t="s">
        <v>165</v>
      </c>
      <c r="B76" s="291">
        <f t="shared" ref="B76:M76" si="22">+B1</f>
        <v>43070</v>
      </c>
      <c r="C76" s="291">
        <f t="shared" si="22"/>
        <v>43435</v>
      </c>
      <c r="D76" s="291">
        <f t="shared" si="22"/>
        <v>43800</v>
      </c>
      <c r="E76" s="291">
        <f t="shared" si="22"/>
        <v>44166</v>
      </c>
      <c r="F76" s="291">
        <f t="shared" si="22"/>
        <v>44531</v>
      </c>
      <c r="G76" s="291">
        <f t="shared" si="22"/>
        <v>44805</v>
      </c>
      <c r="H76" s="291">
        <f t="shared" si="22"/>
        <v>44896</v>
      </c>
      <c r="I76" s="291">
        <f t="shared" si="22"/>
        <v>45291</v>
      </c>
      <c r="J76" s="291">
        <f t="shared" si="22"/>
        <v>45657</v>
      </c>
      <c r="K76" s="291">
        <f t="shared" si="22"/>
        <v>46022</v>
      </c>
      <c r="L76" s="291">
        <f t="shared" si="22"/>
        <v>46387</v>
      </c>
      <c r="M76" s="291">
        <f t="shared" si="22"/>
        <v>46752</v>
      </c>
      <c r="N76" s="317"/>
      <c r="O76" s="318"/>
    </row>
    <row r="77" spans="1:18" x14ac:dyDescent="0.25">
      <c r="A77" s="357" t="s">
        <v>164</v>
      </c>
      <c r="B77" s="292">
        <f t="shared" ref="B77:M77" si="23">+(B5+B6)/B10</f>
        <v>0.90301036584914685</v>
      </c>
      <c r="C77" s="292">
        <f t="shared" si="23"/>
        <v>0.89847259140305913</v>
      </c>
      <c r="D77" s="413">
        <f t="shared" si="23"/>
        <v>0.87766153914758716</v>
      </c>
      <c r="E77" s="413">
        <f t="shared" si="23"/>
        <v>0.9084003093726144</v>
      </c>
      <c r="F77" s="413">
        <f t="shared" si="23"/>
        <v>0.84924516144604079</v>
      </c>
      <c r="G77" s="413">
        <f t="shared" si="23"/>
        <v>0.93263356740595948</v>
      </c>
      <c r="H77" s="413">
        <f t="shared" si="23"/>
        <v>0.92904875906763873</v>
      </c>
      <c r="I77" s="413">
        <f t="shared" si="23"/>
        <v>0.88752462403852861</v>
      </c>
      <c r="J77" s="413">
        <f t="shared" si="23"/>
        <v>0.92750215059352203</v>
      </c>
      <c r="K77" s="413">
        <f t="shared" si="23"/>
        <v>0.95158613361251776</v>
      </c>
      <c r="L77" s="413">
        <f t="shared" si="23"/>
        <v>0.95268776383616294</v>
      </c>
      <c r="M77" s="413">
        <f t="shared" si="23"/>
        <v>0.95539119462990563</v>
      </c>
      <c r="O77" s="319"/>
    </row>
    <row r="78" spans="1:18" x14ac:dyDescent="0.25">
      <c r="A78" s="357" t="s">
        <v>166</v>
      </c>
      <c r="B78" s="293">
        <f t="shared" ref="B78:M78" si="24">+B6/B5</f>
        <v>-1.8280465423161665E-2</v>
      </c>
      <c r="C78" s="293">
        <f t="shared" si="24"/>
        <v>-2.2210451465297088E-2</v>
      </c>
      <c r="D78" s="414">
        <f t="shared" si="24"/>
        <v>-1.7915052919340591E-2</v>
      </c>
      <c r="E78" s="414">
        <f t="shared" si="24"/>
        <v>-2.4585693561899661E-2</v>
      </c>
      <c r="F78" s="414">
        <f t="shared" si="24"/>
        <v>-3.2829665411139269E-2</v>
      </c>
      <c r="G78" s="414">
        <f t="shared" si="24"/>
        <v>-4.0378653460145929E-2</v>
      </c>
      <c r="H78" s="414">
        <f t="shared" si="24"/>
        <v>-4.6470588235294118E-2</v>
      </c>
      <c r="I78" s="414">
        <f t="shared" si="24"/>
        <v>-5.0554150132822259E-2</v>
      </c>
      <c r="J78" s="414">
        <f t="shared" si="24"/>
        <v>-5.3777713917225765E-2</v>
      </c>
      <c r="K78" s="414">
        <f t="shared" si="24"/>
        <v>-5.6948969550120077E-2</v>
      </c>
      <c r="L78" s="414">
        <f t="shared" si="24"/>
        <v>-6.0388810465231264E-2</v>
      </c>
      <c r="M78" s="414">
        <f t="shared" si="24"/>
        <v>-6.2649946656028244E-2</v>
      </c>
    </row>
    <row r="79" spans="1:18" x14ac:dyDescent="0.25">
      <c r="A79" s="357" t="s">
        <v>1473</v>
      </c>
      <c r="B79" s="292">
        <f t="shared" ref="B79:M79" si="25">+B7/B10</f>
        <v>3.2235154814826174E-3</v>
      </c>
      <c r="C79" s="292">
        <f t="shared" si="25"/>
        <v>7.4392132048100587E-3</v>
      </c>
      <c r="D79" s="413">
        <f t="shared" si="25"/>
        <v>5.96745894747794E-3</v>
      </c>
      <c r="E79" s="413">
        <f t="shared" si="25"/>
        <v>4.511163259013338E-3</v>
      </c>
      <c r="F79" s="413">
        <f t="shared" si="25"/>
        <v>3.9984054860153963E-3</v>
      </c>
      <c r="G79" s="413">
        <f t="shared" si="25"/>
        <v>3.2340925625487754E-3</v>
      </c>
      <c r="H79" s="413">
        <f t="shared" si="25"/>
        <v>3.8208873496509924E-3</v>
      </c>
      <c r="I79" s="413">
        <f t="shared" si="25"/>
        <v>4.5975120387602639E-3</v>
      </c>
      <c r="J79" s="413">
        <f t="shared" si="25"/>
        <v>5.1863675503345001E-3</v>
      </c>
      <c r="K79" s="413">
        <f t="shared" si="25"/>
        <v>5.4012611688286014E-3</v>
      </c>
      <c r="L79" s="413">
        <f t="shared" si="25"/>
        <v>5.3332866858772027E-3</v>
      </c>
      <c r="M79" s="413">
        <f t="shared" si="25"/>
        <v>5.1208967536415084E-3</v>
      </c>
    </row>
    <row r="80" spans="1:18" x14ac:dyDescent="0.25">
      <c r="A80" s="357" t="s">
        <v>167</v>
      </c>
      <c r="B80" s="292">
        <f t="shared" ref="B80:M80" si="26">+(B2+B3+B4+B5)/(B11+B12+B13+B14+B15+B19)</f>
        <v>1.2563231151061822</v>
      </c>
      <c r="C80" s="292">
        <f t="shared" si="26"/>
        <v>1.2365861164850678</v>
      </c>
      <c r="D80" s="413">
        <f t="shared" si="26"/>
        <v>1.238879141712899</v>
      </c>
      <c r="E80" s="413">
        <f t="shared" si="26"/>
        <v>1.2442957488482487</v>
      </c>
      <c r="F80" s="413">
        <f t="shared" si="26"/>
        <v>1.25380379250286</v>
      </c>
      <c r="G80" s="413">
        <f t="shared" si="26"/>
        <v>1.2798501327765961</v>
      </c>
      <c r="H80" s="413">
        <f t="shared" si="26"/>
        <v>1.2628023157963628</v>
      </c>
      <c r="I80" s="413">
        <f t="shared" si="26"/>
        <v>1.2407643418564684</v>
      </c>
      <c r="J80" s="413">
        <f t="shared" si="26"/>
        <v>1.2361715716774349</v>
      </c>
      <c r="K80" s="413">
        <f t="shared" si="26"/>
        <v>1.2319684207909209</v>
      </c>
      <c r="L80" s="413">
        <f t="shared" si="26"/>
        <v>1.2316511413739464</v>
      </c>
      <c r="M80" s="413">
        <f t="shared" si="26"/>
        <v>1.2384158196778026</v>
      </c>
    </row>
    <row r="81" spans="1:13" x14ac:dyDescent="0.25">
      <c r="A81" s="357" t="s">
        <v>1472</v>
      </c>
      <c r="B81" s="292">
        <f t="shared" ref="B81:M81" si="27">+B23/B19</f>
        <v>1.2661718989920958</v>
      </c>
      <c r="C81" s="292">
        <f t="shared" si="27"/>
        <v>1.2382831361490065</v>
      </c>
      <c r="D81" s="413">
        <f t="shared" si="27"/>
        <v>1.2441981266893423</v>
      </c>
      <c r="E81" s="413">
        <f t="shared" si="27"/>
        <v>1.2385950590760118</v>
      </c>
      <c r="F81" s="413">
        <f t="shared" si="27"/>
        <v>1.2439560000889351</v>
      </c>
      <c r="G81" s="413">
        <f t="shared" si="27"/>
        <v>1.2173785288873038</v>
      </c>
      <c r="H81" s="413">
        <f t="shared" si="27"/>
        <v>1.2090083542904082</v>
      </c>
      <c r="I81" s="413">
        <f t="shared" si="27"/>
        <v>1.2036045449187645</v>
      </c>
      <c r="J81" s="413">
        <f t="shared" si="27"/>
        <v>1.2108792663947305</v>
      </c>
      <c r="K81" s="413">
        <f t="shared" si="27"/>
        <v>1.2173783039225277</v>
      </c>
      <c r="L81" s="413">
        <f t="shared" si="27"/>
        <v>1.2269306505535593</v>
      </c>
      <c r="M81" s="413">
        <f t="shared" si="27"/>
        <v>1.2409250310305351</v>
      </c>
    </row>
    <row r="82" spans="1:13" x14ac:dyDescent="0.25">
      <c r="A82" s="357" t="s">
        <v>1464</v>
      </c>
      <c r="B82" s="292">
        <f t="shared" ref="B82:M82" si="28">+B20/B10</f>
        <v>0.12836659672804904</v>
      </c>
      <c r="C82" s="292">
        <f t="shared" si="28"/>
        <v>0.12570065414819337</v>
      </c>
      <c r="D82" s="413">
        <f t="shared" si="28"/>
        <v>0.12391716404664452</v>
      </c>
      <c r="E82" s="413">
        <f t="shared" si="28"/>
        <v>0.11288221953244144</v>
      </c>
      <c r="F82" s="413">
        <f t="shared" si="28"/>
        <v>0.10875102991977204</v>
      </c>
      <c r="G82" s="413">
        <f t="shared" si="28"/>
        <v>0.11682643669230042</v>
      </c>
      <c r="H82" s="413">
        <f t="shared" si="28"/>
        <v>0.1129431192814021</v>
      </c>
      <c r="I82" s="413">
        <f t="shared" si="28"/>
        <v>0.1082365305313622</v>
      </c>
      <c r="J82" s="413">
        <f t="shared" si="28"/>
        <v>0.10295669874974074</v>
      </c>
      <c r="K82" s="413">
        <f t="shared" si="28"/>
        <v>9.5165284854778681E-2</v>
      </c>
      <c r="L82" s="413">
        <f t="shared" si="28"/>
        <v>8.6876158607820983E-2</v>
      </c>
      <c r="M82" s="413">
        <f t="shared" si="28"/>
        <v>7.9775862222300833E-2</v>
      </c>
    </row>
    <row r="83" spans="1:13" x14ac:dyDescent="0.25">
      <c r="A83" s="358" t="s">
        <v>1465</v>
      </c>
      <c r="B83" s="294"/>
      <c r="C83" s="294">
        <f>+(C11+C19)/(B11+B19)-1</f>
        <v>0.11973257941434912</v>
      </c>
      <c r="D83" s="415">
        <f>+(D11+D19)/(C11+C19)-1</f>
        <v>3.709355664239844E-2</v>
      </c>
      <c r="E83" s="415">
        <f>+(E11+E19)/(D11+D19)-1</f>
        <v>0.12421931017390531</v>
      </c>
      <c r="F83" s="415">
        <f>+(F11+F19)/(E11+E19)-1</f>
        <v>8.7076756590488191E-2</v>
      </c>
      <c r="G83" s="415">
        <f>+(G11+G19)/(F11+F19)-1</f>
        <v>1.1200569595291476E-2</v>
      </c>
      <c r="H83" s="415">
        <f>+(H11+H19)/(F11+F19)-1</f>
        <v>0.1783417045733573</v>
      </c>
      <c r="I83" s="415">
        <f>+(I11+I19)/(F11+F19)-1</f>
        <v>0.19230637261409456</v>
      </c>
      <c r="J83" s="415">
        <f>+(J11+J19)/(I11+I19)-1</f>
        <v>2.3484891948868603E-2</v>
      </c>
      <c r="K83" s="415">
        <f>+(K11+K19)/(J11+J19)-1</f>
        <v>3.5976777198995169E-2</v>
      </c>
      <c r="L83" s="415">
        <f>+(L11+L19)/(K11+K19)-1</f>
        <v>4.9718358080143021E-2</v>
      </c>
      <c r="M83" s="415">
        <f>+(M11+M19)/(L11+L19)-1</f>
        <v>7.133327570877146E-2</v>
      </c>
    </row>
    <row r="84" spans="1:13" x14ac:dyDescent="0.25">
      <c r="A84" s="358" t="s">
        <v>1466</v>
      </c>
      <c r="B84" s="294"/>
      <c r="C84" s="294">
        <f>+(C12+C13)/(B12+B13)-1</f>
        <v>5.109099436993203E-2</v>
      </c>
      <c r="D84" s="415">
        <f>+(D12+D13)/(C12+C13)-1</f>
        <v>6.6405208223956347E-2</v>
      </c>
      <c r="E84" s="415">
        <f>+(E12+E13)/(D12+D13)-1</f>
        <v>0.15476390202581558</v>
      </c>
      <c r="F84" s="415">
        <f>+(F12+F13)/(E12+E13)-1</f>
        <v>6.9370328132848602E-2</v>
      </c>
      <c r="G84" s="415">
        <f>+(G12+G13)/(F12+F13)-1</f>
        <v>-0.1076698937371009</v>
      </c>
      <c r="H84" s="415">
        <f>+(H12+H13)/(F12+F13)-1</f>
        <v>-0.52733306966005489</v>
      </c>
      <c r="I84" s="415">
        <f>+(I12+I13)/(H12+H13)-1</f>
        <v>0.5735561218607208</v>
      </c>
      <c r="J84" s="415">
        <f>+(J12+J13)/(I12+I13)-1</f>
        <v>0.27462260922927362</v>
      </c>
      <c r="K84" s="415">
        <f>+(K12+K13)/(J12+J13)-1</f>
        <v>0.16973681340937818</v>
      </c>
      <c r="L84" s="415">
        <f>+(L12+L13)/(K12+K13)-1</f>
        <v>0.11909633665613906</v>
      </c>
      <c r="M84" s="415">
        <f>+(M12+M13)/(L12+L13)-1</f>
        <v>9.755670184249321E-2</v>
      </c>
    </row>
    <row r="85" spans="1:13" x14ac:dyDescent="0.25">
      <c r="A85" s="358" t="s">
        <v>195</v>
      </c>
      <c r="B85" s="294"/>
      <c r="C85" s="294">
        <f>+C5/B5-1</f>
        <v>4.4421308729171161E-2</v>
      </c>
      <c r="D85" s="415">
        <f>+D5/C5-1</f>
        <v>5.4155359203751363E-3</v>
      </c>
      <c r="E85" s="415">
        <f>+E5/D5-1</f>
        <v>0.17658994313156584</v>
      </c>
      <c r="F85" s="415">
        <f>+F5/E5-1</f>
        <v>2.1769825786090768E-2</v>
      </c>
      <c r="G85" s="415">
        <f>+G5/F5-1</f>
        <v>9.1948924964272205E-2</v>
      </c>
      <c r="H85" s="415">
        <f>+H5/F5-1</f>
        <v>6.8434494414649327E-2</v>
      </c>
      <c r="I85" s="415">
        <f>+I5/F5-1</f>
        <v>9.7399136913578932E-2</v>
      </c>
      <c r="J85" s="415">
        <f>+J5/I5-1</f>
        <v>0.11725737429928329</v>
      </c>
      <c r="K85" s="415">
        <f>+K5/J5-1</f>
        <v>0.13704338070627764</v>
      </c>
      <c r="L85" s="415">
        <f>+L5/K5-1</f>
        <v>0.13373485035385113</v>
      </c>
      <c r="M85" s="415">
        <f>+M5/L5-1</f>
        <v>0.14413562193268348</v>
      </c>
    </row>
    <row r="86" spans="1:13" x14ac:dyDescent="0.25">
      <c r="A86" s="359" t="s">
        <v>169</v>
      </c>
      <c r="B86" s="295">
        <f t="shared" ref="B86" si="29">+B74/B61</f>
        <v>0.10772157580973729</v>
      </c>
      <c r="C86" s="295">
        <f t="shared" ref="C86:D86" si="30">+C74/C61</f>
        <v>8.0518809509621564E-2</v>
      </c>
      <c r="D86" s="416">
        <f t="shared" si="30"/>
        <v>0.11710347625040016</v>
      </c>
      <c r="E86" s="416">
        <f t="shared" ref="E86:M86" si="31">+E74/E61</f>
        <v>0.17393610794556946</v>
      </c>
      <c r="F86" s="416">
        <f t="shared" si="31"/>
        <v>0.22857286450227998</v>
      </c>
      <c r="G86" s="416">
        <f t="shared" ref="G86" si="32">+G74/G61</f>
        <v>0.11692155591341381</v>
      </c>
      <c r="H86" s="416">
        <f t="shared" si="31"/>
        <v>0.10277930780878296</v>
      </c>
      <c r="I86" s="416">
        <f t="shared" si="31"/>
        <v>5.1415198629140686E-2</v>
      </c>
      <c r="J86" s="416">
        <f t="shared" si="31"/>
        <v>7.0414658662052931E-2</v>
      </c>
      <c r="K86" s="416">
        <f t="shared" si="31"/>
        <v>9.2132826655653297E-2</v>
      </c>
      <c r="L86" s="416">
        <f t="shared" si="31"/>
        <v>0.12580304851151872</v>
      </c>
      <c r="M86" s="416">
        <f t="shared" si="31"/>
        <v>0.17541360476453521</v>
      </c>
    </row>
    <row r="87" spans="1:13" x14ac:dyDescent="0.25">
      <c r="A87" s="359" t="s">
        <v>1467</v>
      </c>
      <c r="B87" s="296">
        <f t="shared" ref="B87:M87" si="33">+B22/B19</f>
        <v>2.82859156632497E-2</v>
      </c>
      <c r="C87" s="296">
        <f t="shared" si="33"/>
        <v>2.0781947950908718E-2</v>
      </c>
      <c r="D87" s="412">
        <f t="shared" si="33"/>
        <v>3.0468539437064967E-2</v>
      </c>
      <c r="E87" s="412">
        <f t="shared" si="33"/>
        <v>4.3060884170051557E-2</v>
      </c>
      <c r="F87" s="412">
        <f t="shared" si="33"/>
        <v>5.6162129451556471E-2</v>
      </c>
      <c r="G87" s="412">
        <f t="shared" si="33"/>
        <v>2.0556748343125267E-2</v>
      </c>
      <c r="H87" s="412">
        <f t="shared" si="33"/>
        <v>2.4001968900015613E-2</v>
      </c>
      <c r="I87" s="412">
        <f t="shared" si="33"/>
        <v>1.2871541993069731E-2</v>
      </c>
      <c r="J87" s="412">
        <f t="shared" si="33"/>
        <v>2.0005971053265466E-2</v>
      </c>
      <c r="K87" s="412">
        <f t="shared" si="33"/>
        <v>2.8367010386538265E-2</v>
      </c>
      <c r="L87" s="412">
        <f t="shared" si="33"/>
        <v>4.1781331547128188E-2</v>
      </c>
      <c r="M87" s="412">
        <f t="shared" si="33"/>
        <v>6.1311832599738242E-2</v>
      </c>
    </row>
    <row r="88" spans="1:13" x14ac:dyDescent="0.25">
      <c r="A88" s="359" t="s">
        <v>1468</v>
      </c>
      <c r="B88" s="296">
        <f>+(+B64)/B61</f>
        <v>0.59321029795338598</v>
      </c>
      <c r="C88" s="296">
        <f>+(+C64)/C61</f>
        <v>0.60128801230741968</v>
      </c>
      <c r="D88" s="412">
        <f>+(+D64)/D61</f>
        <v>0.60618821550855762</v>
      </c>
      <c r="E88" s="412">
        <f>+(+E64)/E61</f>
        <v>0.57452240782228958</v>
      </c>
      <c r="F88" s="412">
        <f t="shared" ref="F88:M88" si="34">+(+F64)/F61</f>
        <v>0.55212471206326963</v>
      </c>
      <c r="G88" s="412">
        <f t="shared" ref="G88" si="35">+(+G64)/G61</f>
        <v>0.63720468619364667</v>
      </c>
      <c r="H88" s="412">
        <f t="shared" si="34"/>
        <v>0.63720468619364679</v>
      </c>
      <c r="I88" s="412">
        <f t="shared" si="34"/>
        <v>0.66257483031998077</v>
      </c>
      <c r="J88" s="412">
        <f t="shared" si="34"/>
        <v>0.63944282065375446</v>
      </c>
      <c r="K88" s="412">
        <f t="shared" si="34"/>
        <v>0.61809555514151404</v>
      </c>
      <c r="L88" s="412">
        <f t="shared" si="34"/>
        <v>0.57764344983438354</v>
      </c>
      <c r="M88" s="412">
        <f t="shared" si="34"/>
        <v>0.52984400087051997</v>
      </c>
    </row>
    <row r="89" spans="1:13" x14ac:dyDescent="0.25">
      <c r="A89" s="359" t="s">
        <v>1469</v>
      </c>
      <c r="B89" s="296"/>
      <c r="C89" s="296">
        <f>+C57/+(AVERAGE(C5:C5)*98%)</f>
        <v>0.1569224325986863</v>
      </c>
      <c r="D89" s="412">
        <f t="shared" ref="D89:M89" si="36">+D57/+(AVERAGE(D5:D5)*98%)</f>
        <v>0.16890526417845203</v>
      </c>
      <c r="E89" s="412">
        <f t="shared" si="36"/>
        <v>0.15413369739027005</v>
      </c>
      <c r="F89" s="412">
        <f t="shared" si="36"/>
        <v>0.16416686777177852</v>
      </c>
      <c r="G89" s="412">
        <f>+G57/+(AVERAGE(G5:G5)*98%)/9*12</f>
        <v>0.14396451706449598</v>
      </c>
      <c r="H89" s="412">
        <f t="shared" si="36"/>
        <v>0.14713293183940243</v>
      </c>
      <c r="I89" s="412">
        <f t="shared" si="36"/>
        <v>0.15063041156219495</v>
      </c>
      <c r="J89" s="412">
        <f t="shared" si="36"/>
        <v>0.15584105237319584</v>
      </c>
      <c r="K89" s="412">
        <f t="shared" si="36"/>
        <v>0.15453166746234073</v>
      </c>
      <c r="L89" s="412">
        <f t="shared" si="36"/>
        <v>0.15480501347876521</v>
      </c>
      <c r="M89" s="412">
        <f t="shared" si="36"/>
        <v>0.15354286963855834</v>
      </c>
    </row>
    <row r="90" spans="1:13" x14ac:dyDescent="0.25">
      <c r="A90" s="359" t="s">
        <v>1470</v>
      </c>
      <c r="B90" s="296"/>
      <c r="C90" s="296">
        <f>+C71/+AVERAGE(B93:C93)</f>
        <v>5.6721682120304776E-2</v>
      </c>
      <c r="D90" s="412">
        <f t="shared" ref="D90:M90" si="37">+D71/+AVERAGE(C93:D93)</f>
        <v>4.8040192981271261E-2</v>
      </c>
      <c r="E90" s="412">
        <f t="shared" si="37"/>
        <v>4.4310813963623269E-2</v>
      </c>
      <c r="F90" s="412">
        <f t="shared" si="37"/>
        <v>3.1477288472840162E-2</v>
      </c>
      <c r="G90" s="412">
        <f t="shared" si="37"/>
        <v>3.241438242309027E-2</v>
      </c>
      <c r="H90" s="412">
        <f t="shared" si="37"/>
        <v>4.6330637937755464E-2</v>
      </c>
      <c r="I90" s="412">
        <f t="shared" si="37"/>
        <v>7.9032209231082368E-2</v>
      </c>
      <c r="J90" s="412">
        <f t="shared" si="37"/>
        <v>6.3992706272609515E-2</v>
      </c>
      <c r="K90" s="412">
        <f t="shared" si="37"/>
        <v>5.4451265900132835E-2</v>
      </c>
      <c r="L90" s="412">
        <f t="shared" si="37"/>
        <v>4.5460820563715823E-2</v>
      </c>
      <c r="M90" s="412">
        <f t="shared" si="37"/>
        <v>4.2697736537545133E-2</v>
      </c>
    </row>
    <row r="91" spans="1:13" x14ac:dyDescent="0.25">
      <c r="A91" s="359" t="s">
        <v>1522</v>
      </c>
      <c r="B91" s="296">
        <f>+B22/B10</f>
        <v>1.5263474872366251E-2</v>
      </c>
      <c r="C91" s="296">
        <f>+C22/C10</f>
        <v>1.2010529567882974E-2</v>
      </c>
      <c r="D91" s="412">
        <f>+D22/D10</f>
        <v>1.7665195765469332E-2</v>
      </c>
      <c r="E91" s="412">
        <f>+E22/E10</f>
        <v>2.4859123385886587E-2</v>
      </c>
      <c r="F91" s="412">
        <f t="shared" ref="F91:M91" si="38">+F22/F10</f>
        <v>3.2523369370973741E-2</v>
      </c>
      <c r="G91" s="412">
        <f t="shared" ref="G91" si="39">+G22/G10</f>
        <v>1.220175761172234E-2</v>
      </c>
      <c r="H91" s="412">
        <f t="shared" si="38"/>
        <v>1.4652776609535014E-2</v>
      </c>
      <c r="I91" s="412">
        <f t="shared" si="38"/>
        <v>7.3042998670835683E-3</v>
      </c>
      <c r="J91" s="412">
        <f t="shared" si="38"/>
        <v>1.0791183393372424E-2</v>
      </c>
      <c r="K91" s="412">
        <f t="shared" si="38"/>
        <v>1.4282504359451734E-2</v>
      </c>
      <c r="L91" s="412">
        <f t="shared" si="38"/>
        <v>1.9604725557797919E-2</v>
      </c>
      <c r="M91" s="412">
        <f t="shared" si="38"/>
        <v>2.7231875790898655E-2</v>
      </c>
    </row>
    <row r="93" spans="1:13" x14ac:dyDescent="0.25">
      <c r="A93" s="257" t="s">
        <v>1471</v>
      </c>
      <c r="B93" s="244">
        <f>+B11+B12+B13</f>
        <v>1855579504.1600001</v>
      </c>
      <c r="C93" s="244">
        <f t="shared" ref="C93:M93" si="40">+C11+C12+C13</f>
        <v>1950382906.1599998</v>
      </c>
      <c r="D93" s="244">
        <f t="shared" si="40"/>
        <v>2079898489.1599998</v>
      </c>
      <c r="E93" s="244">
        <f t="shared" si="40"/>
        <v>2401791695.1599998</v>
      </c>
      <c r="F93" s="244">
        <f t="shared" si="40"/>
        <v>2568404773.1599998</v>
      </c>
      <c r="G93" s="244">
        <f t="shared" si="40"/>
        <v>2291864904.1599998</v>
      </c>
      <c r="H93" s="244">
        <f t="shared" si="40"/>
        <v>2242000000</v>
      </c>
      <c r="I93" s="244">
        <f t="shared" si="40"/>
        <v>3057256095.547595</v>
      </c>
      <c r="J93" s="244">
        <f t="shared" si="40"/>
        <v>3677063906.6318321</v>
      </c>
      <c r="K93" s="244">
        <f t="shared" si="40"/>
        <v>4166970880.5966568</v>
      </c>
      <c r="L93" s="244">
        <f t="shared" si="40"/>
        <v>4559909938.7576151</v>
      </c>
      <c r="M93" s="244">
        <f t="shared" si="40"/>
        <v>4926781012.1214123</v>
      </c>
    </row>
    <row r="96" spans="1:13" x14ac:dyDescent="0.25">
      <c r="B96" s="257"/>
      <c r="C96" s="257"/>
      <c r="D96" s="257"/>
      <c r="E96" s="257"/>
      <c r="F96" s="257"/>
      <c r="G96" s="257"/>
      <c r="H96" s="257"/>
      <c r="I96" s="257"/>
      <c r="J96" s="257"/>
      <c r="K96" s="257"/>
      <c r="L96" s="257"/>
      <c r="M96" s="257"/>
    </row>
    <row r="97" spans="2:13" x14ac:dyDescent="0.25">
      <c r="B97" s="257"/>
      <c r="C97" s="257"/>
      <c r="D97" s="257"/>
      <c r="E97" s="257"/>
      <c r="F97" s="257"/>
      <c r="G97" s="257"/>
      <c r="H97" s="257"/>
      <c r="I97" s="257"/>
      <c r="J97" s="257"/>
      <c r="K97" s="257"/>
      <c r="L97" s="257"/>
      <c r="M97" s="257"/>
    </row>
    <row r="98" spans="2:13" x14ac:dyDescent="0.25">
      <c r="B98" s="257"/>
      <c r="C98" s="257"/>
      <c r="D98" s="257"/>
      <c r="E98" s="257"/>
      <c r="F98" s="257"/>
      <c r="G98" s="257"/>
      <c r="H98" s="257"/>
      <c r="I98" s="257"/>
      <c r="J98" s="257"/>
      <c r="K98" s="257"/>
      <c r="L98" s="257"/>
      <c r="M98" s="257"/>
    </row>
  </sheetData>
  <phoneticPr fontId="0" type="noConversion"/>
  <conditionalFormatting sqref="E22:H22">
    <cfRule type="cellIs" dxfId="7" priority="32" stopIfTrue="1" operator="greaterThan">
      <formula>0</formula>
    </cfRule>
    <cfRule type="cellIs" dxfId="6" priority="33" stopIfTrue="1" operator="lessThanOrEqual">
      <formula>0</formula>
    </cfRule>
  </conditionalFormatting>
  <conditionalFormatting sqref="D22">
    <cfRule type="cellIs" dxfId="5" priority="20" stopIfTrue="1" operator="greaterThan">
      <formula>0</formula>
    </cfRule>
    <cfRule type="cellIs" dxfId="4" priority="21" stopIfTrue="1" operator="lessThanOrEqual">
      <formula>0</formula>
    </cfRule>
  </conditionalFormatting>
  <conditionalFormatting sqref="C22">
    <cfRule type="cellIs" dxfId="3" priority="18" stopIfTrue="1" operator="greaterThan">
      <formula>0</formula>
    </cfRule>
    <cfRule type="cellIs" dxfId="2" priority="19" stopIfTrue="1" operator="lessThanOrEqual">
      <formula>0</formula>
    </cfRule>
  </conditionalFormatting>
  <conditionalFormatting sqref="B22">
    <cfRule type="cellIs" dxfId="1" priority="16" stopIfTrue="1" operator="greaterThan">
      <formula>0</formula>
    </cfRule>
    <cfRule type="cellIs" dxfId="0" priority="17" stopIfTrue="1" operator="lessThanOrEqual">
      <formula>0</formula>
    </cfRule>
  </conditionalFormatting>
  <conditionalFormatting sqref="D87:M87"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89:M89"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88:M88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77:M77"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78:M78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79:M79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80:M80"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81:M81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82:M82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83:M83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84:M84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85:M85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86:M86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90:M90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91:M91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5" right="0.75" top="1" bottom="1" header="0" footer="0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13"/>
  <dimension ref="A1:BN79"/>
  <sheetViews>
    <sheetView showGridLines="0" tabSelected="1" zoomScale="130" zoomScaleNormal="130" workbookViewId="0">
      <pane xSplit="1" ySplit="1" topLeftCell="B2" activePane="bottomRight" state="frozen"/>
      <selection activeCell="F95" sqref="F95"/>
      <selection pane="topRight" activeCell="F95" sqref="F95"/>
      <selection pane="bottomLeft" activeCell="F95" sqref="F95"/>
      <selection pane="bottomRight" activeCell="C68" sqref="C68"/>
    </sheetView>
  </sheetViews>
  <sheetFormatPr baseColWidth="10" defaultColWidth="11.5703125" defaultRowHeight="12.75" x14ac:dyDescent="0.2"/>
  <cols>
    <col min="1" max="1" width="30.28515625" style="134" bestFit="1" customWidth="1"/>
    <col min="2" max="2" width="11.85546875" style="134" bestFit="1" customWidth="1"/>
    <col min="3" max="14" width="12.7109375" style="134" bestFit="1" customWidth="1"/>
    <col min="15" max="15" width="12.7109375" style="135" bestFit="1" customWidth="1"/>
    <col min="16" max="62" width="12.7109375" style="134" bestFit="1" customWidth="1"/>
    <col min="63" max="16384" width="11.5703125" style="134"/>
  </cols>
  <sheetData>
    <row r="1" spans="1:62" s="3" customFormat="1" ht="15.75" x14ac:dyDescent="0.25">
      <c r="A1" s="25" t="s">
        <v>1500</v>
      </c>
      <c r="B1" s="40">
        <v>44896</v>
      </c>
      <c r="C1" s="40">
        <f>EOMONTH(B1,1)</f>
        <v>44957</v>
      </c>
      <c r="D1" s="40">
        <f t="shared" ref="D1:BJ1" si="0">EOMONTH(C1,1)</f>
        <v>44985</v>
      </c>
      <c r="E1" s="40">
        <f t="shared" si="0"/>
        <v>45016</v>
      </c>
      <c r="F1" s="40">
        <f t="shared" si="0"/>
        <v>45046</v>
      </c>
      <c r="G1" s="40">
        <f t="shared" si="0"/>
        <v>45077</v>
      </c>
      <c r="H1" s="40">
        <f t="shared" si="0"/>
        <v>45107</v>
      </c>
      <c r="I1" s="40">
        <f t="shared" si="0"/>
        <v>45138</v>
      </c>
      <c r="J1" s="40">
        <f t="shared" si="0"/>
        <v>45169</v>
      </c>
      <c r="K1" s="40">
        <f t="shared" si="0"/>
        <v>45199</v>
      </c>
      <c r="L1" s="40">
        <f t="shared" si="0"/>
        <v>45230</v>
      </c>
      <c r="M1" s="40">
        <f t="shared" si="0"/>
        <v>45260</v>
      </c>
      <c r="N1" s="40">
        <f t="shared" si="0"/>
        <v>45291</v>
      </c>
      <c r="O1" s="40">
        <f t="shared" si="0"/>
        <v>45322</v>
      </c>
      <c r="P1" s="40">
        <f t="shared" si="0"/>
        <v>45351</v>
      </c>
      <c r="Q1" s="40">
        <f t="shared" si="0"/>
        <v>45382</v>
      </c>
      <c r="R1" s="40">
        <f t="shared" si="0"/>
        <v>45412</v>
      </c>
      <c r="S1" s="40">
        <f t="shared" si="0"/>
        <v>45443</v>
      </c>
      <c r="T1" s="40">
        <f t="shared" si="0"/>
        <v>45473</v>
      </c>
      <c r="U1" s="40">
        <f t="shared" si="0"/>
        <v>45504</v>
      </c>
      <c r="V1" s="40">
        <f t="shared" si="0"/>
        <v>45535</v>
      </c>
      <c r="W1" s="40">
        <f t="shared" si="0"/>
        <v>45565</v>
      </c>
      <c r="X1" s="40">
        <f t="shared" si="0"/>
        <v>45596</v>
      </c>
      <c r="Y1" s="40">
        <f t="shared" si="0"/>
        <v>45626</v>
      </c>
      <c r="Z1" s="40">
        <f t="shared" si="0"/>
        <v>45657</v>
      </c>
      <c r="AA1" s="40">
        <f t="shared" si="0"/>
        <v>45688</v>
      </c>
      <c r="AB1" s="40">
        <f t="shared" si="0"/>
        <v>45716</v>
      </c>
      <c r="AC1" s="40">
        <f t="shared" si="0"/>
        <v>45747</v>
      </c>
      <c r="AD1" s="40">
        <f t="shared" si="0"/>
        <v>45777</v>
      </c>
      <c r="AE1" s="40">
        <f t="shared" si="0"/>
        <v>45808</v>
      </c>
      <c r="AF1" s="40">
        <f t="shared" si="0"/>
        <v>45838</v>
      </c>
      <c r="AG1" s="40">
        <f t="shared" si="0"/>
        <v>45869</v>
      </c>
      <c r="AH1" s="40">
        <f t="shared" si="0"/>
        <v>45900</v>
      </c>
      <c r="AI1" s="40">
        <f t="shared" si="0"/>
        <v>45930</v>
      </c>
      <c r="AJ1" s="40">
        <f t="shared" si="0"/>
        <v>45961</v>
      </c>
      <c r="AK1" s="40">
        <f t="shared" si="0"/>
        <v>45991</v>
      </c>
      <c r="AL1" s="40">
        <f t="shared" si="0"/>
        <v>46022</v>
      </c>
      <c r="AM1" s="40">
        <f t="shared" si="0"/>
        <v>46053</v>
      </c>
      <c r="AN1" s="40">
        <f t="shared" si="0"/>
        <v>46081</v>
      </c>
      <c r="AO1" s="40">
        <f t="shared" si="0"/>
        <v>46112</v>
      </c>
      <c r="AP1" s="40">
        <f t="shared" si="0"/>
        <v>46142</v>
      </c>
      <c r="AQ1" s="40">
        <f t="shared" si="0"/>
        <v>46173</v>
      </c>
      <c r="AR1" s="40">
        <f t="shared" si="0"/>
        <v>46203</v>
      </c>
      <c r="AS1" s="40">
        <f t="shared" si="0"/>
        <v>46234</v>
      </c>
      <c r="AT1" s="40">
        <f t="shared" si="0"/>
        <v>46265</v>
      </c>
      <c r="AU1" s="40">
        <f t="shared" si="0"/>
        <v>46295</v>
      </c>
      <c r="AV1" s="40">
        <f t="shared" si="0"/>
        <v>46326</v>
      </c>
      <c r="AW1" s="40">
        <f t="shared" si="0"/>
        <v>46356</v>
      </c>
      <c r="AX1" s="40">
        <f t="shared" si="0"/>
        <v>46387</v>
      </c>
      <c r="AY1" s="40">
        <f t="shared" si="0"/>
        <v>46418</v>
      </c>
      <c r="AZ1" s="40">
        <f t="shared" si="0"/>
        <v>46446</v>
      </c>
      <c r="BA1" s="40">
        <f t="shared" si="0"/>
        <v>46477</v>
      </c>
      <c r="BB1" s="40">
        <f t="shared" si="0"/>
        <v>46507</v>
      </c>
      <c r="BC1" s="40">
        <f t="shared" si="0"/>
        <v>46538</v>
      </c>
      <c r="BD1" s="40">
        <f t="shared" si="0"/>
        <v>46568</v>
      </c>
      <c r="BE1" s="40">
        <f t="shared" si="0"/>
        <v>46599</v>
      </c>
      <c r="BF1" s="40">
        <f t="shared" si="0"/>
        <v>46630</v>
      </c>
      <c r="BG1" s="40">
        <f t="shared" si="0"/>
        <v>46660</v>
      </c>
      <c r="BH1" s="40">
        <f t="shared" si="0"/>
        <v>46691</v>
      </c>
      <c r="BI1" s="40">
        <f t="shared" si="0"/>
        <v>46721</v>
      </c>
      <c r="BJ1" s="40">
        <f t="shared" si="0"/>
        <v>46752</v>
      </c>
    </row>
    <row r="2" spans="1:62" s="1" customFormat="1" x14ac:dyDescent="0.2">
      <c r="A2" s="26" t="str">
        <f>+'EF. Anuales'!A2</f>
        <v>Efectivo y Eq NETO</v>
      </c>
      <c r="B2" s="27">
        <f>+'EF. Anuales'!H2</f>
        <v>410772392.26999998</v>
      </c>
      <c r="C2" s="27">
        <f>+C54</f>
        <v>421575426.11325049</v>
      </c>
      <c r="D2" s="27">
        <f t="shared" ref="D2:N2" si="1">+D54</f>
        <v>455086536.31966782</v>
      </c>
      <c r="E2" s="27">
        <f t="shared" si="1"/>
        <v>486987182.96223915</v>
      </c>
      <c r="F2" s="27">
        <f t="shared" si="1"/>
        <v>655691704.09656882</v>
      </c>
      <c r="G2" s="27">
        <f t="shared" si="1"/>
        <v>682514603.34574628</v>
      </c>
      <c r="H2" s="27">
        <f t="shared" si="1"/>
        <v>707836126.76853168</v>
      </c>
      <c r="I2" s="27">
        <f t="shared" si="1"/>
        <v>657800960.84134281</v>
      </c>
      <c r="J2" s="27">
        <f t="shared" si="1"/>
        <v>682036035.62560141</v>
      </c>
      <c r="K2" s="27">
        <f t="shared" si="1"/>
        <v>706512172.56504476</v>
      </c>
      <c r="L2" s="27">
        <f t="shared" si="1"/>
        <v>874255851.55813861</v>
      </c>
      <c r="M2" s="27">
        <f t="shared" si="1"/>
        <v>892358395.97100031</v>
      </c>
      <c r="N2" s="27">
        <f t="shared" si="1"/>
        <v>810845172.84522617</v>
      </c>
      <c r="O2" s="27">
        <f t="shared" ref="O2:BJ2" si="2">+O54</f>
        <v>754874679.80899858</v>
      </c>
      <c r="P2" s="27">
        <f t="shared" si="2"/>
        <v>700270535.24263549</v>
      </c>
      <c r="Q2" s="27">
        <f t="shared" si="2"/>
        <v>647046154.07456267</v>
      </c>
      <c r="R2" s="27">
        <f t="shared" si="2"/>
        <v>734475896.66011679</v>
      </c>
      <c r="S2" s="27">
        <f t="shared" si="2"/>
        <v>683127497.86199903</v>
      </c>
      <c r="T2" s="27">
        <f t="shared" si="2"/>
        <v>633129586.26173675</v>
      </c>
      <c r="U2" s="27">
        <f t="shared" si="2"/>
        <v>510934414.25681698</v>
      </c>
      <c r="V2" s="27">
        <f t="shared" si="2"/>
        <v>465177090.76586103</v>
      </c>
      <c r="W2" s="27">
        <f t="shared" si="2"/>
        <v>421953178.03318095</v>
      </c>
      <c r="X2" s="27">
        <f t="shared" si="2"/>
        <v>529321963.30386484</v>
      </c>
      <c r="Y2" s="27">
        <f t="shared" si="2"/>
        <v>485195256.18647587</v>
      </c>
      <c r="Z2" s="27">
        <f t="shared" si="2"/>
        <v>343128724.50392652</v>
      </c>
      <c r="AA2" s="27">
        <f t="shared" si="2"/>
        <v>255179110.97188962</v>
      </c>
      <c r="AB2" s="27">
        <f t="shared" si="2"/>
        <v>170349204.76809144</v>
      </c>
      <c r="AC2" s="27">
        <f t="shared" si="2"/>
        <v>88626909.099488616</v>
      </c>
      <c r="AD2" s="27">
        <f t="shared" si="2"/>
        <v>165188754.05195689</v>
      </c>
      <c r="AE2" s="27">
        <f t="shared" si="2"/>
        <v>85705051.625573874</v>
      </c>
      <c r="AF2" s="27">
        <f t="shared" si="2"/>
        <v>9339462.140797019</v>
      </c>
      <c r="AG2" s="27">
        <f t="shared" si="2"/>
        <v>68656834.84627533</v>
      </c>
      <c r="AH2" s="27">
        <f t="shared" si="2"/>
        <v>3734763.6451083422</v>
      </c>
      <c r="AI2" s="27">
        <f t="shared" si="2"/>
        <v>34263638.432320118</v>
      </c>
      <c r="AJ2" s="27">
        <f t="shared" si="2"/>
        <v>130647546.30250597</v>
      </c>
      <c r="AK2" s="27">
        <f t="shared" si="2"/>
        <v>56950712.816000223</v>
      </c>
      <c r="AL2" s="27">
        <f t="shared" si="2"/>
        <v>57182211.599106431</v>
      </c>
      <c r="AM2" s="27">
        <f t="shared" si="2"/>
        <v>25028627.067196488</v>
      </c>
      <c r="AN2" s="27">
        <f t="shared" si="2"/>
        <v>39986901.602527499</v>
      </c>
      <c r="AO2" s="27">
        <f t="shared" si="2"/>
        <v>32153780.486224174</v>
      </c>
      <c r="AP2" s="27">
        <f t="shared" si="2"/>
        <v>104407360.96430707</v>
      </c>
      <c r="AQ2" s="27">
        <f t="shared" si="2"/>
        <v>419634.32989192009</v>
      </c>
      <c r="AR2" s="27">
        <f t="shared" si="2"/>
        <v>49877677.225603223</v>
      </c>
      <c r="AS2" s="27">
        <f t="shared" si="2"/>
        <v>61663587.06476903</v>
      </c>
      <c r="AT2" s="27">
        <f t="shared" si="2"/>
        <v>19199829.779330254</v>
      </c>
      <c r="AU2" s="27">
        <f t="shared" si="2"/>
        <v>38396494.485680223</v>
      </c>
      <c r="AV2" s="27">
        <f t="shared" si="2"/>
        <v>135663588.1638751</v>
      </c>
      <c r="AW2" s="27">
        <f t="shared" si="2"/>
        <v>41381304.996701121</v>
      </c>
      <c r="AX2" s="27">
        <f t="shared" si="2"/>
        <v>74774162.117920399</v>
      </c>
      <c r="AY2" s="27">
        <f t="shared" si="2"/>
        <v>25373888.915199757</v>
      </c>
      <c r="AZ2" s="27">
        <f t="shared" si="2"/>
        <v>47925106.74194777</v>
      </c>
      <c r="BA2" s="27">
        <f t="shared" si="2"/>
        <v>35645797.549826622</v>
      </c>
      <c r="BB2" s="27">
        <f t="shared" si="2"/>
        <v>115329720.99969816</v>
      </c>
      <c r="BC2" s="27">
        <f t="shared" si="2"/>
        <v>2455685.9771764278</v>
      </c>
      <c r="BD2" s="27">
        <f t="shared" si="2"/>
        <v>55448795.954874277</v>
      </c>
      <c r="BE2" s="27">
        <f t="shared" si="2"/>
        <v>64463690.944597006</v>
      </c>
      <c r="BF2" s="27">
        <f t="shared" si="2"/>
        <v>22671163.982708931</v>
      </c>
      <c r="BG2" s="27">
        <f t="shared" si="2"/>
        <v>40674627.83058095</v>
      </c>
      <c r="BH2" s="27">
        <f t="shared" si="2"/>
        <v>30681882.486757755</v>
      </c>
      <c r="BI2" s="27">
        <f t="shared" si="2"/>
        <v>33188502.381445169</v>
      </c>
      <c r="BJ2" s="27">
        <f t="shared" si="2"/>
        <v>81668341.016516924</v>
      </c>
    </row>
    <row r="3" spans="1:62" s="1" customFormat="1" x14ac:dyDescent="0.2">
      <c r="A3" s="26" t="str">
        <f>+'EF. Anuales'!A3</f>
        <v xml:space="preserve">Fondo de Liquidez </v>
      </c>
      <c r="B3" s="27">
        <f>+'EF. Anuales'!H3</f>
        <v>200000000</v>
      </c>
      <c r="C3" s="27">
        <f>+anexos!B7</f>
        <v>231834546.86391655</v>
      </c>
      <c r="D3" s="27">
        <f>+anexos!C7</f>
        <v>239210085.12525523</v>
      </c>
      <c r="E3" s="27">
        <f>+anexos!D7</f>
        <v>246336613.84238395</v>
      </c>
      <c r="F3" s="27">
        <f>+anexos!E7</f>
        <v>253223764.52535313</v>
      </c>
      <c r="G3" s="27">
        <f>+anexos!F7</f>
        <v>260599802.33694997</v>
      </c>
      <c r="H3" s="27">
        <f>+anexos!G7</f>
        <v>267724833.09627143</v>
      </c>
      <c r="I3" s="27">
        <f>+anexos!H7</f>
        <v>274608609.86186397</v>
      </c>
      <c r="J3" s="27">
        <f>+anexos!I7</f>
        <v>281260526.11004132</v>
      </c>
      <c r="K3" s="27">
        <f>+anexos!J7</f>
        <v>287689629.18841243</v>
      </c>
      <c r="L3" s="27">
        <f>+anexos!K7</f>
        <v>293904633.26693469</v>
      </c>
      <c r="M3" s="27">
        <f>+anexos!L7</f>
        <v>299913931.8053</v>
      </c>
      <c r="N3" s="27">
        <f>+anexos!M7</f>
        <v>305725609.5547595</v>
      </c>
      <c r="O3" s="27">
        <f>+anexos!N7</f>
        <v>311455723.44322544</v>
      </c>
      <c r="P3" s="27">
        <f>+anexos!O7</f>
        <v>317001387.87174571</v>
      </c>
      <c r="Q3" s="27">
        <f>+anexos!P7</f>
        <v>322369707.75652659</v>
      </c>
      <c r="R3" s="27">
        <f>+anexos!Q7</f>
        <v>327567524.22892094</v>
      </c>
      <c r="S3" s="27">
        <f>+anexos!R7</f>
        <v>333167102.70319188</v>
      </c>
      <c r="T3" s="27">
        <f>+anexos!S7</f>
        <v>338587054.92425746</v>
      </c>
      <c r="U3" s="27">
        <f>+anexos!T7</f>
        <v>343834333.77251744</v>
      </c>
      <c r="V3" s="27">
        <f>+anexos!U7</f>
        <v>348915633.24975699</v>
      </c>
      <c r="W3" s="27">
        <f>+anexos!V7</f>
        <v>353837398.1938774</v>
      </c>
      <c r="X3" s="27">
        <f>+anexos!W7</f>
        <v>358605833.62922001</v>
      </c>
      <c r="Y3" s="27">
        <f>+anexos!X7</f>
        <v>363226913.76616609</v>
      </c>
      <c r="Z3" s="27">
        <f>+anexos!Y7</f>
        <v>367706390.66318321</v>
      </c>
      <c r="AA3" s="27">
        <f>+anexos!Z7</f>
        <v>372155133.32353175</v>
      </c>
      <c r="AB3" s="27">
        <f>+anexos!AA7</f>
        <v>376472798.6980378</v>
      </c>
      <c r="AC3" s="27">
        <f>+anexos!AB7</f>
        <v>380664450.16050285</v>
      </c>
      <c r="AD3" s="27">
        <f>+anexos!AC7</f>
        <v>384734961.20066094</v>
      </c>
      <c r="AE3" s="27">
        <f>+anexos!AD7</f>
        <v>389148117.42131972</v>
      </c>
      <c r="AF3" s="27">
        <f>+anexos!AE7</f>
        <v>393432337.25045544</v>
      </c>
      <c r="AG3" s="27">
        <f>+anexos!AF7</f>
        <v>397592618.09707749</v>
      </c>
      <c r="AH3" s="27">
        <f>+anexos!AG7</f>
        <v>401633769.53374571</v>
      </c>
      <c r="AI3" s="27">
        <f>+anexos!AH7</f>
        <v>405560420.38795429</v>
      </c>
      <c r="AJ3" s="27">
        <f>+anexos!AI7</f>
        <v>409377025.56584972</v>
      </c>
      <c r="AK3" s="27">
        <f>+anexos!AJ7</f>
        <v>413087872.61838919</v>
      </c>
      <c r="AL3" s="27">
        <f>+anexos!AK7</f>
        <v>416697088.05966568</v>
      </c>
      <c r="AM3" s="27">
        <f>+anexos!AL7</f>
        <v>420206938.03250939</v>
      </c>
      <c r="AN3" s="27">
        <f>+anexos!AM7</f>
        <v>423627710.23751873</v>
      </c>
      <c r="AO3" s="27">
        <f>+anexos!AN7</f>
        <v>426962850.81873602</v>
      </c>
      <c r="AP3" s="27">
        <f>+anexos!AO7</f>
        <v>430215675.13784754</v>
      </c>
      <c r="AQ3" s="27">
        <f>+anexos!AP7</f>
        <v>433722026.46332151</v>
      </c>
      <c r="AR3" s="27">
        <f>+anexos!AQ7</f>
        <v>437140622.57977957</v>
      </c>
      <c r="AS3" s="27">
        <f>+anexos!AR7</f>
        <v>440474863.96993244</v>
      </c>
      <c r="AT3" s="27">
        <f>+anexos!AS7</f>
        <v>443728021.92788732</v>
      </c>
      <c r="AU3" s="27">
        <f>+anexos!AT7</f>
        <v>446903243.47592258</v>
      </c>
      <c r="AV3" s="27">
        <f>+anexos!AU7</f>
        <v>450003556.09415257</v>
      </c>
      <c r="AW3" s="27">
        <f>+anexos!AV7</f>
        <v>453031872.27020556</v>
      </c>
      <c r="AX3" s="27">
        <f>+anexos!AW7</f>
        <v>455990993.87576151</v>
      </c>
      <c r="AY3" s="27">
        <f>+anexos!AX7</f>
        <v>459107432.67114699</v>
      </c>
      <c r="AZ3" s="27">
        <f>+anexos!AY7</f>
        <v>462167057.98079228</v>
      </c>
      <c r="BA3" s="27">
        <f>+anexos!AZ7</f>
        <v>465172122.32006508</v>
      </c>
      <c r="BB3" s="27">
        <f>+anexos!BA7</f>
        <v>468124791.64034259</v>
      </c>
      <c r="BC3" s="27">
        <f>+anexos!BB7</f>
        <v>471389561.91670984</v>
      </c>
      <c r="BD3" s="27">
        <f>+anexos!BC7</f>
        <v>474593885.11848652</v>
      </c>
      <c r="BE3" s="27">
        <f>+anexos!BD7</f>
        <v>477740152.27949613</v>
      </c>
      <c r="BF3" s="27">
        <f>+anexos!BE7</f>
        <v>480830662.6250912</v>
      </c>
      <c r="BG3" s="27">
        <f>+anexos!BF7</f>
        <v>483867627.10635316</v>
      </c>
      <c r="BH3" s="27">
        <f>+anexos!BG7</f>
        <v>486853171.79826939</v>
      </c>
      <c r="BI3" s="27">
        <f>+anexos!BH7</f>
        <v>489789341.16712511</v>
      </c>
      <c r="BJ3" s="27">
        <f>+anexos!BI7</f>
        <v>492678101.21214128</v>
      </c>
    </row>
    <row r="4" spans="1:62" s="1" customFormat="1" x14ac:dyDescent="0.2">
      <c r="A4" s="26" t="str">
        <f>+'EF. Anuales'!A4</f>
        <v>Otras inversiones</v>
      </c>
      <c r="B4" s="27">
        <f>+'EF. Anuales'!H4</f>
        <v>91000000</v>
      </c>
      <c r="C4" s="27">
        <f t="shared" ref="C4:AH4" si="3">+B4+C60</f>
        <v>91000000</v>
      </c>
      <c r="D4" s="27">
        <f t="shared" si="3"/>
        <v>91000000</v>
      </c>
      <c r="E4" s="27">
        <f t="shared" si="3"/>
        <v>91000000</v>
      </c>
      <c r="F4" s="27">
        <f t="shared" si="3"/>
        <v>91000000</v>
      </c>
      <c r="G4" s="27">
        <f t="shared" si="3"/>
        <v>91000000</v>
      </c>
      <c r="H4" s="27">
        <f t="shared" si="3"/>
        <v>91000000</v>
      </c>
      <c r="I4" s="27">
        <f t="shared" si="3"/>
        <v>91000000</v>
      </c>
      <c r="J4" s="27">
        <f t="shared" si="3"/>
        <v>91000000</v>
      </c>
      <c r="K4" s="27">
        <f t="shared" si="3"/>
        <v>91000000</v>
      </c>
      <c r="L4" s="27">
        <f t="shared" si="3"/>
        <v>91000000</v>
      </c>
      <c r="M4" s="27">
        <f t="shared" si="3"/>
        <v>91000000</v>
      </c>
      <c r="N4" s="27">
        <f t="shared" si="3"/>
        <v>91464606.448888883</v>
      </c>
      <c r="O4" s="27">
        <f t="shared" si="3"/>
        <v>91464606.448888883</v>
      </c>
      <c r="P4" s="27">
        <f t="shared" si="3"/>
        <v>91464606.448888883</v>
      </c>
      <c r="Q4" s="27">
        <f t="shared" si="3"/>
        <v>91464606.448888883</v>
      </c>
      <c r="R4" s="27">
        <f t="shared" si="3"/>
        <v>91464606.448888883</v>
      </c>
      <c r="S4" s="27">
        <f t="shared" si="3"/>
        <v>91464606.448888883</v>
      </c>
      <c r="T4" s="27">
        <f t="shared" si="3"/>
        <v>91464606.448888883</v>
      </c>
      <c r="U4" s="27">
        <f t="shared" si="3"/>
        <v>91464606.448888883</v>
      </c>
      <c r="V4" s="27">
        <f t="shared" si="3"/>
        <v>91464606.448888883</v>
      </c>
      <c r="W4" s="27">
        <f t="shared" si="3"/>
        <v>91464606.448888883</v>
      </c>
      <c r="X4" s="27">
        <f t="shared" si="3"/>
        <v>91464606.448888883</v>
      </c>
      <c r="Y4" s="27">
        <f t="shared" si="3"/>
        <v>91464606.448888883</v>
      </c>
      <c r="Z4" s="27">
        <f t="shared" si="3"/>
        <v>91945474.123488888</v>
      </c>
      <c r="AA4" s="27">
        <f t="shared" si="3"/>
        <v>91945474.123488888</v>
      </c>
      <c r="AB4" s="27">
        <f t="shared" si="3"/>
        <v>91945474.123488888</v>
      </c>
      <c r="AC4" s="27">
        <f t="shared" si="3"/>
        <v>91945474.123488888</v>
      </c>
      <c r="AD4" s="27">
        <f t="shared" si="3"/>
        <v>91945474.123488888</v>
      </c>
      <c r="AE4" s="27">
        <f t="shared" si="3"/>
        <v>91945474.123488888</v>
      </c>
      <c r="AF4" s="27">
        <f t="shared" si="3"/>
        <v>91945474.123488888</v>
      </c>
      <c r="AG4" s="27">
        <f t="shared" si="3"/>
        <v>91945474.123488888</v>
      </c>
      <c r="AH4" s="27">
        <f t="shared" si="3"/>
        <v>91945474.123488888</v>
      </c>
      <c r="AI4" s="27">
        <f t="shared" ref="AI4:BJ4" si="4">+AH4+AI60</f>
        <v>91945474.123488888</v>
      </c>
      <c r="AJ4" s="27">
        <f t="shared" si="4"/>
        <v>91945474.123488888</v>
      </c>
      <c r="AK4" s="27">
        <f t="shared" si="4"/>
        <v>91945474.123488888</v>
      </c>
      <c r="AL4" s="27">
        <f t="shared" si="4"/>
        <v>92443172.166699886</v>
      </c>
      <c r="AM4" s="27">
        <f t="shared" si="4"/>
        <v>92443172.166699886</v>
      </c>
      <c r="AN4" s="27">
        <f t="shared" si="4"/>
        <v>92443172.166699886</v>
      </c>
      <c r="AO4" s="27">
        <f t="shared" si="4"/>
        <v>92443172.166699886</v>
      </c>
      <c r="AP4" s="27">
        <f t="shared" si="4"/>
        <v>92443172.166699886</v>
      </c>
      <c r="AQ4" s="27">
        <f t="shared" si="4"/>
        <v>92443172.166699886</v>
      </c>
      <c r="AR4" s="27">
        <f t="shared" si="4"/>
        <v>92443172.166699886</v>
      </c>
      <c r="AS4" s="27">
        <f t="shared" si="4"/>
        <v>92443172.166699886</v>
      </c>
      <c r="AT4" s="27">
        <f t="shared" si="4"/>
        <v>92443172.166699886</v>
      </c>
      <c r="AU4" s="27">
        <f t="shared" si="4"/>
        <v>92443172.166699886</v>
      </c>
      <c r="AV4" s="27">
        <f t="shared" si="4"/>
        <v>92443172.166699886</v>
      </c>
      <c r="AW4" s="27">
        <f t="shared" si="4"/>
        <v>92443172.166699886</v>
      </c>
      <c r="AX4" s="27">
        <f t="shared" si="4"/>
        <v>92958289.64142327</v>
      </c>
      <c r="AY4" s="27">
        <f t="shared" si="4"/>
        <v>92958289.64142327</v>
      </c>
      <c r="AZ4" s="27">
        <f t="shared" si="4"/>
        <v>92958289.64142327</v>
      </c>
      <c r="BA4" s="27">
        <f t="shared" si="4"/>
        <v>92958289.64142327</v>
      </c>
      <c r="BB4" s="27">
        <f t="shared" si="4"/>
        <v>92958289.64142327</v>
      </c>
      <c r="BC4" s="27">
        <f t="shared" si="4"/>
        <v>92958289.64142327</v>
      </c>
      <c r="BD4" s="27">
        <f t="shared" si="4"/>
        <v>92958289.64142327</v>
      </c>
      <c r="BE4" s="27">
        <f t="shared" si="4"/>
        <v>92958289.64142327</v>
      </c>
      <c r="BF4" s="27">
        <f t="shared" si="4"/>
        <v>92958289.64142327</v>
      </c>
      <c r="BG4" s="27">
        <f t="shared" si="4"/>
        <v>92958289.64142327</v>
      </c>
      <c r="BH4" s="27">
        <f t="shared" si="4"/>
        <v>92958289.64142327</v>
      </c>
      <c r="BI4" s="27">
        <f t="shared" si="4"/>
        <v>92958289.64142327</v>
      </c>
      <c r="BJ4" s="27">
        <f t="shared" si="4"/>
        <v>93491436.227761969</v>
      </c>
    </row>
    <row r="5" spans="1:62" s="1" customFormat="1" x14ac:dyDescent="0.2">
      <c r="A5" s="26" t="str">
        <f>+'EF. Anuales'!A5</f>
        <v xml:space="preserve">Cartera de Crédito </v>
      </c>
      <c r="B5" s="27">
        <f>+'EF. Anuales'!H5</f>
        <v>10200000000</v>
      </c>
      <c r="C5" s="27">
        <f>+anexos!B19</f>
        <v>10238885555.181942</v>
      </c>
      <c r="D5" s="27">
        <f>+anexos!C19</f>
        <v>10276665535.318256</v>
      </c>
      <c r="E5" s="27">
        <f>+anexos!D19</f>
        <v>10313375832.855246</v>
      </c>
      <c r="F5" s="27">
        <f>+anexos!E19</f>
        <v>10205537052.122971</v>
      </c>
      <c r="G5" s="27">
        <f>+anexos!F19</f>
        <v>10242412641.879501</v>
      </c>
      <c r="H5" s="27">
        <f>+anexos!G19</f>
        <v>10278287726.560995</v>
      </c>
      <c r="I5" s="27">
        <f>+anexos!H19</f>
        <v>10387082235.020029</v>
      </c>
      <c r="J5" s="27">
        <f>+anexos!I19</f>
        <v>10419922654.729002</v>
      </c>
      <c r="K5" s="27">
        <f>+anexos!J19</f>
        <v>10451877523.264557</v>
      </c>
      <c r="L5" s="27">
        <f>+anexos!K19</f>
        <v>10337535846.33433</v>
      </c>
      <c r="M5" s="27">
        <f>+anexos!L19</f>
        <v>10370041010.810942</v>
      </c>
      <c r="N5" s="27">
        <f>+anexos!M19</f>
        <v>10476516113.092117</v>
      </c>
      <c r="O5" s="27">
        <f>+anexos!N19</f>
        <v>10599559879.308289</v>
      </c>
      <c r="P5" s="27">
        <f>+anexos!O19</f>
        <v>10720747716.996832</v>
      </c>
      <c r="Q5" s="27">
        <f>+anexos!P19</f>
        <v>10840111747.580902</v>
      </c>
      <c r="R5" s="27">
        <f>+anexos!Q19</f>
        <v>10815673457.128994</v>
      </c>
      <c r="S5" s="27">
        <f>+anexos!R19</f>
        <v>10933287553.145828</v>
      </c>
      <c r="T5" s="27">
        <f>+anexos!S19</f>
        <v>11049147827.232145</v>
      </c>
      <c r="U5" s="27">
        <f>+anexos!T19</f>
        <v>11236332575.215151</v>
      </c>
      <c r="V5" s="27">
        <f>+anexos!U19</f>
        <v>11347847288.133102</v>
      </c>
      <c r="W5" s="27">
        <f>+anexos!V19</f>
        <v>11457708735.667091</v>
      </c>
      <c r="X5" s="27">
        <f>+anexos!W19</f>
        <v>11415844461.667101</v>
      </c>
      <c r="Y5" s="27">
        <f>+anexos!X19</f>
        <v>11524390396.837317</v>
      </c>
      <c r="Z5" s="27">
        <f>+anexos!Y19</f>
        <v>11704964884.317432</v>
      </c>
      <c r="AA5" s="27">
        <f>+anexos!Z19</f>
        <v>11864274202.518553</v>
      </c>
      <c r="AB5" s="27">
        <f>+anexos!AA19</f>
        <v>12021379427.760881</v>
      </c>
      <c r="AC5" s="27">
        <f>+anexos!AB19</f>
        <v>12176308348.979425</v>
      </c>
      <c r="AD5" s="27">
        <f>+anexos!AC19</f>
        <v>12169573617.336815</v>
      </c>
      <c r="AE5" s="27">
        <f>+anexos!AD19</f>
        <v>12322257884.142569</v>
      </c>
      <c r="AF5" s="27">
        <f>+anexos!AE19</f>
        <v>12472821413.832172</v>
      </c>
      <c r="AG5" s="27">
        <f>+anexos!AF19</f>
        <v>12694170171.073683</v>
      </c>
      <c r="AH5" s="27">
        <f>+anexos!AG19</f>
        <v>12839646516.662169</v>
      </c>
      <c r="AI5" s="27">
        <f>+anexos!AH19</f>
        <v>12983093133.43236</v>
      </c>
      <c r="AJ5" s="27">
        <f>+anexos!AI19</f>
        <v>12954451618.298349</v>
      </c>
      <c r="AK5" s="27">
        <f>+anexos!AJ19</f>
        <v>13096075494.740334</v>
      </c>
      <c r="AL5" s="27">
        <f>+anexos!AK19</f>
        <v>13309052843.112556</v>
      </c>
      <c r="AM5" s="27">
        <f>+anexos!AL19</f>
        <v>13487624162.921209</v>
      </c>
      <c r="AN5" s="27">
        <f>+anexos!AM19</f>
        <v>13663823383.308197</v>
      </c>
      <c r="AO5" s="27">
        <f>+anexos!AN19</f>
        <v>13837671722.841171</v>
      </c>
      <c r="AP5" s="27">
        <f>+anexos!AO19</f>
        <v>13827911054.042301</v>
      </c>
      <c r="AQ5" s="27">
        <f>+anexos!AP19</f>
        <v>13999423707.832832</v>
      </c>
      <c r="AR5" s="27">
        <f>+anexos!AQ19</f>
        <v>14168619899.325861</v>
      </c>
      <c r="AS5" s="27">
        <f>+anexos!AR19</f>
        <v>14407911674.070862</v>
      </c>
      <c r="AT5" s="27">
        <f>+anexos!AS19</f>
        <v>14571620177.483191</v>
      </c>
      <c r="AU5" s="27">
        <f>+anexos!AT19</f>
        <v>14733088479.316286</v>
      </c>
      <c r="AV5" s="27">
        <f>+anexos!AU19</f>
        <v>14699328181.503567</v>
      </c>
      <c r="AW5" s="27">
        <f>+anexos!AV19</f>
        <v>14858831293.851728</v>
      </c>
      <c r="AX5" s="27">
        <f>+anexos!AW19</f>
        <v>15088937033.43771</v>
      </c>
      <c r="AY5" s="27">
        <f>+anexos!AX19</f>
        <v>15288221793.078062</v>
      </c>
      <c r="AZ5" s="27">
        <f>+anexos!AY19</f>
        <v>15484847389.186308</v>
      </c>
      <c r="BA5" s="27">
        <f>+anexos!AZ19</f>
        <v>15678832951.388809</v>
      </c>
      <c r="BB5" s="27">
        <f>+anexos!BA19</f>
        <v>15664798532.411158</v>
      </c>
      <c r="BC5" s="27">
        <f>+anexos!BB19</f>
        <v>15856171206.562967</v>
      </c>
      <c r="BD5" s="27">
        <f>+anexos!BC19</f>
        <v>16044929612.838467</v>
      </c>
      <c r="BE5" s="27">
        <f>+anexos!BD19</f>
        <v>16303058259.085678</v>
      </c>
      <c r="BF5" s="27">
        <f>+anexos!BE19</f>
        <v>16485735748.407902</v>
      </c>
      <c r="BG5" s="27">
        <f>+anexos!BF19</f>
        <v>16665872531.306244</v>
      </c>
      <c r="BH5" s="27">
        <f>+anexos!BG19</f>
        <v>16843489410.489767</v>
      </c>
      <c r="BI5" s="27">
        <f>+anexos!BH19</f>
        <v>17018607310.735361</v>
      </c>
      <c r="BJ5" s="27">
        <f>+anexos!BI19</f>
        <v>17263790357.055355</v>
      </c>
    </row>
    <row r="6" spans="1:62" s="1" customFormat="1" x14ac:dyDescent="0.2">
      <c r="A6" s="26" t="str">
        <f>+'EF. Anuales'!A6</f>
        <v>Provisión Cartera</v>
      </c>
      <c r="B6" s="27">
        <f>+'EF. Anuales'!H6</f>
        <v>-474000000</v>
      </c>
      <c r="C6" s="27">
        <f>+anexos!B34</f>
        <v>-474000000</v>
      </c>
      <c r="D6" s="27">
        <f>+anexos!C34</f>
        <v>-479425422.29632705</v>
      </c>
      <c r="E6" s="27">
        <f>+anexos!D34</f>
        <v>-484852097.23277944</v>
      </c>
      <c r="F6" s="27">
        <f>+anexos!E34</f>
        <v>-486078301.65580553</v>
      </c>
      <c r="G6" s="27">
        <f>+anexos!F34</f>
        <v>-491510859.91872674</v>
      </c>
      <c r="H6" s="27">
        <f>+anexos!G34</f>
        <v>-496944622.21755552</v>
      </c>
      <c r="I6" s="27">
        <f>+anexos!H34</f>
        <v>-504636566.73476744</v>
      </c>
      <c r="J6" s="27">
        <f>+anexos!I34</f>
        <v>-510068308.68513638</v>
      </c>
      <c r="K6" s="27">
        <f>+anexos!J34</f>
        <v>-515500158.68541265</v>
      </c>
      <c r="L6" s="27">
        <f>+anexos!K34</f>
        <v>-516303282.76449555</v>
      </c>
      <c r="M6" s="27">
        <f>+anexos!L34</f>
        <v>-521745027.05355835</v>
      </c>
      <c r="N6" s="27">
        <f>+anexos!M34</f>
        <v>-529631368.45019042</v>
      </c>
      <c r="O6" s="27">
        <f>+anexos!N34</f>
        <v>-538156636.46000981</v>
      </c>
      <c r="P6" s="27">
        <f>+anexos!O34</f>
        <v>-546724271.66722429</v>
      </c>
      <c r="Q6" s="27">
        <f>+anexos!P34</f>
        <v>-555332998.28527713</v>
      </c>
      <c r="R6" s="27">
        <f>+anexos!Q34</f>
        <v>-559099979.54371464</v>
      </c>
      <c r="S6" s="27">
        <f>+anexos!R34</f>
        <v>-567789611.3043803</v>
      </c>
      <c r="T6" s="27">
        <f>+anexos!S34</f>
        <v>-576517436.66915774</v>
      </c>
      <c r="U6" s="27">
        <f>+anexos!T34</f>
        <v>-587886460.7613256</v>
      </c>
      <c r="V6" s="27">
        <f>+anexos!U34</f>
        <v>-596684795.37430716</v>
      </c>
      <c r="W6" s="27">
        <f>+anexos!V34</f>
        <v>-605517573.30675435</v>
      </c>
      <c r="X6" s="27">
        <f>+anexos!W34</f>
        <v>-608841261.20196319</v>
      </c>
      <c r="Y6" s="27">
        <f>+anexos!X34</f>
        <v>-617747185.77677929</v>
      </c>
      <c r="Z6" s="27">
        <f>+anexos!Y34</f>
        <v>-629466252.95999646</v>
      </c>
      <c r="AA6" s="27">
        <f>+anexos!Z34</f>
        <v>-640526478.99111414</v>
      </c>
      <c r="AB6" s="27">
        <f>+anexos!AA34</f>
        <v>-651636984.85216951</v>
      </c>
      <c r="AC6" s="27">
        <f>+anexos!AB34</f>
        <v>-662796045.48255205</v>
      </c>
      <c r="AD6" s="27">
        <f>+anexos!AC34</f>
        <v>-667705122.99927616</v>
      </c>
      <c r="AE6" s="27">
        <f>+anexos!AD34</f>
        <v>-678969294.0321939</v>
      </c>
      <c r="AF6" s="27">
        <f>+anexos!AE34</f>
        <v>-690277727.96768773</v>
      </c>
      <c r="AG6" s="27">
        <f>+anexos!AF34</f>
        <v>-704598638.92615795</v>
      </c>
      <c r="AH6" s="27">
        <f>+anexos!AG34</f>
        <v>-715983649.77847016</v>
      </c>
      <c r="AI6" s="27">
        <f>+anexos!AH34</f>
        <v>-727407878.80569136</v>
      </c>
      <c r="AJ6" s="27">
        <f>+anexos!AI34</f>
        <v>-731722033.71389341</v>
      </c>
      <c r="AK6" s="27">
        <f>+anexos!AJ34</f>
        <v>-743239609.20663238</v>
      </c>
      <c r="AL6" s="27">
        <f>+anexos!AK34</f>
        <v>-757936845.103356</v>
      </c>
      <c r="AM6" s="27">
        <f>+anexos!AL34</f>
        <v>-771325330.7093935</v>
      </c>
      <c r="AN6" s="27">
        <f>+anexos!AM34</f>
        <v>-784761881.89005601</v>
      </c>
      <c r="AO6" s="27">
        <f>+anexos!AN34</f>
        <v>-798244411.01834273</v>
      </c>
      <c r="AP6" s="27">
        <f>+anexos!AO34</f>
        <v>-803690339.68884063</v>
      </c>
      <c r="AQ6" s="27">
        <f>+anexos!AP34</f>
        <v>-817285271.30738235</v>
      </c>
      <c r="AR6" s="27">
        <f>+anexos!AQ34</f>
        <v>-830920763.38178205</v>
      </c>
      <c r="AS6" s="27">
        <f>+anexos!AR34</f>
        <v>-847913954.71105385</v>
      </c>
      <c r="AT6" s="27">
        <f>+anexos!AS34</f>
        <v>-861612928.16793942</v>
      </c>
      <c r="AU6" s="27">
        <f>+anexos!AT34</f>
        <v>-875346436.43897533</v>
      </c>
      <c r="AV6" s="27">
        <f>+anexos!AU34</f>
        <v>-880017045.00826025</v>
      </c>
      <c r="AW6" s="27">
        <f>+anexos!AV34</f>
        <v>-893848632.47755432</v>
      </c>
      <c r="AX6" s="27">
        <f>+anexos!AW34</f>
        <v>-911202958.63407874</v>
      </c>
      <c r="AY6" s="27">
        <f>+anexos!AX34</f>
        <v>-927261139.23988271</v>
      </c>
      <c r="AZ6" s="27">
        <f>+anexos!AY34</f>
        <v>-943358878.23192596</v>
      </c>
      <c r="BA6" s="27">
        <f>+anexos!AZ34</f>
        <v>-959493727.31080317</v>
      </c>
      <c r="BB6" s="27">
        <f>+anexos!BA34</f>
        <v>-965460071.5524286</v>
      </c>
      <c r="BC6" s="27">
        <f>+anexos!BB34</f>
        <v>-981705381.90370893</v>
      </c>
      <c r="BD6" s="27">
        <f>+anexos!BC34</f>
        <v>-997981273.1435678</v>
      </c>
      <c r="BE6" s="27">
        <f>+anexos!BD34</f>
        <v>-1017952022.7553196</v>
      </c>
      <c r="BF6" s="27">
        <f>+anexos!BE34</f>
        <v>-1028083727.6237085</v>
      </c>
      <c r="BG6" s="27">
        <f>+anexos!BF34</f>
        <v>-1040603878.057785</v>
      </c>
      <c r="BH6" s="27">
        <f>+anexos!BG34</f>
        <v>-1053066560.1540794</v>
      </c>
      <c r="BI6" s="27">
        <f>+anexos!BH34</f>
        <v>-1065471341.68885</v>
      </c>
      <c r="BJ6" s="27">
        <f>+anexos!BI34</f>
        <v>-1081575544.9503727</v>
      </c>
    </row>
    <row r="7" spans="1:62" s="1" customFormat="1" x14ac:dyDescent="0.2">
      <c r="A7" s="26" t="str">
        <f>+'EF. Anuales'!A7</f>
        <v xml:space="preserve">P.P. y Equipo  </v>
      </c>
      <c r="B7" s="27">
        <f>+'EF. Anuales'!H7</f>
        <v>40000000</v>
      </c>
      <c r="C7" s="27">
        <f>+anexos!B42</f>
        <v>38888888.888888888</v>
      </c>
      <c r="D7" s="27">
        <f>+anexos!C42</f>
        <v>37808641.975308642</v>
      </c>
      <c r="E7" s="27">
        <f>+anexos!D42</f>
        <v>36758401.92043896</v>
      </c>
      <c r="F7" s="27">
        <f>+anexos!E42</f>
        <v>35737335.200426765</v>
      </c>
      <c r="G7" s="27">
        <f>+anexos!F42</f>
        <v>34744631.444859356</v>
      </c>
      <c r="H7" s="27">
        <f>+anexos!G42</f>
        <v>33779502.793613262</v>
      </c>
      <c r="I7" s="27">
        <f>+anexos!H42</f>
        <v>32841183.271568451</v>
      </c>
      <c r="J7" s="27">
        <f>+anexos!I42</f>
        <v>31928928.180691551</v>
      </c>
      <c r="K7" s="27">
        <f>+anexos!J42</f>
        <v>31042013.509005673</v>
      </c>
      <c r="L7" s="27">
        <f>+anexos!K42</f>
        <v>30179735.355977736</v>
      </c>
      <c r="M7" s="27">
        <f>+anexos!L42</f>
        <v>29341409.373867244</v>
      </c>
      <c r="N7" s="27">
        <f>+anexos!M42</f>
        <v>51526370.224593155</v>
      </c>
      <c r="O7" s="27">
        <f>+anexos!N42</f>
        <v>50095082.162798904</v>
      </c>
      <c r="P7" s="27">
        <f>+anexos!O42</f>
        <v>48703552.102721155</v>
      </c>
      <c r="Q7" s="27">
        <f>+anexos!P42</f>
        <v>47350675.655423343</v>
      </c>
      <c r="R7" s="27">
        <f>+anexos!Q42</f>
        <v>46035379.109439358</v>
      </c>
      <c r="S7" s="27">
        <f>+anexos!R42</f>
        <v>44756618.578621596</v>
      </c>
      <c r="T7" s="27">
        <f>+anexos!S42</f>
        <v>43513379.173659883</v>
      </c>
      <c r="U7" s="27">
        <f>+anexos!T42</f>
        <v>42304674.196613774</v>
      </c>
      <c r="V7" s="27">
        <f>+anexos!U42</f>
        <v>41129544.357818946</v>
      </c>
      <c r="W7" s="27">
        <f>+anexos!V42</f>
        <v>39987057.014546201</v>
      </c>
      <c r="X7" s="27">
        <f>+anexos!W42</f>
        <v>38876305.430808805</v>
      </c>
      <c r="Y7" s="27">
        <f>+anexos!X42</f>
        <v>37796408.057730779</v>
      </c>
      <c r="Z7" s="27">
        <f>+anexos!Y42</f>
        <v>61931507.833904922</v>
      </c>
      <c r="AA7" s="27">
        <f>+anexos!Z42</f>
        <v>60211188.171852008</v>
      </c>
      <c r="AB7" s="27">
        <f>+anexos!AA42</f>
        <v>58538655.167078339</v>
      </c>
      <c r="AC7" s="27">
        <f>+anexos!AB42</f>
        <v>56912581.412437275</v>
      </c>
      <c r="AD7" s="27">
        <f>+anexos!AC42</f>
        <v>55331676.373202905</v>
      </c>
      <c r="AE7" s="27">
        <f>+anexos!AD42</f>
        <v>53794685.36283616</v>
      </c>
      <c r="AF7" s="27">
        <f>+anexos!AE42</f>
        <v>52300388.54720182</v>
      </c>
      <c r="AG7" s="27">
        <f>+anexos!AF42</f>
        <v>50847599.976446211</v>
      </c>
      <c r="AH7" s="27">
        <f>+anexos!AG42</f>
        <v>49435166.643767148</v>
      </c>
      <c r="AI7" s="27">
        <f>+anexos!AH42</f>
        <v>48061967.570329174</v>
      </c>
      <c r="AJ7" s="27">
        <f>+anexos!AI42</f>
        <v>46726912.915597811</v>
      </c>
      <c r="AK7" s="27">
        <f>+anexos!AJ42</f>
        <v>45428943.112386763</v>
      </c>
      <c r="AL7" s="27">
        <f>+anexos!AK42</f>
        <v>71240903.025931567</v>
      </c>
      <c r="AM7" s="27">
        <f>+anexos!AL42</f>
        <v>69261989.052989021</v>
      </c>
      <c r="AN7" s="27">
        <f>+anexos!AM42</f>
        <v>67338044.912628219</v>
      </c>
      <c r="AO7" s="27">
        <f>+anexos!AN42</f>
        <v>65467543.665055215</v>
      </c>
      <c r="AP7" s="27">
        <f>+anexos!AO42</f>
        <v>63649000.785470352</v>
      </c>
      <c r="AQ7" s="27">
        <f>+anexos!AP42</f>
        <v>61880972.985873953</v>
      </c>
      <c r="AR7" s="27">
        <f>+anexos!AQ42</f>
        <v>60162057.069599673</v>
      </c>
      <c r="AS7" s="27">
        <f>+anexos!AR42</f>
        <v>58490888.817666352</v>
      </c>
      <c r="AT7" s="27">
        <f>+anexos!AS42</f>
        <v>56866141.90606451</v>
      </c>
      <c r="AU7" s="27">
        <f>+anexos!AT42</f>
        <v>55286526.853118271</v>
      </c>
      <c r="AV7" s="27">
        <f>+anexos!AU42</f>
        <v>53750789.996087208</v>
      </c>
      <c r="AW7" s="27">
        <f>+anexos!AV42</f>
        <v>52257712.496195897</v>
      </c>
      <c r="AX7" s="27">
        <f>+anexos!AW42</f>
        <v>79369047.496301562</v>
      </c>
      <c r="AY7" s="27">
        <f>+anexos!AX42</f>
        <v>77164351.73251541</v>
      </c>
      <c r="AZ7" s="27">
        <f>+anexos!AY42</f>
        <v>75020897.517723322</v>
      </c>
      <c r="BA7" s="27">
        <f>+anexos!AZ42</f>
        <v>72936983.69778657</v>
      </c>
      <c r="BB7" s="27">
        <f>+anexos!BA42</f>
        <v>70910956.372848049</v>
      </c>
      <c r="BC7" s="27">
        <f>+anexos!BB42</f>
        <v>68941207.584713385</v>
      </c>
      <c r="BD7" s="27">
        <f>+anexos!BC42</f>
        <v>67026174.040693566</v>
      </c>
      <c r="BE7" s="27">
        <f>+anexos!BD42</f>
        <v>65164335.872896522</v>
      </c>
      <c r="BF7" s="27">
        <f>+anexos!BE42</f>
        <v>63354215.431982733</v>
      </c>
      <c r="BG7" s="27">
        <f>+anexos!BF42</f>
        <v>61594376.114427656</v>
      </c>
      <c r="BH7" s="27">
        <f>+anexos!BG42</f>
        <v>59883421.222360224</v>
      </c>
      <c r="BI7" s="27">
        <f>+anexos!BH42</f>
        <v>58219992.855072439</v>
      </c>
      <c r="BJ7" s="27">
        <f>+anexos!BI42</f>
        <v>86736670.553195432</v>
      </c>
    </row>
    <row r="8" spans="1:62" s="1" customFormat="1" x14ac:dyDescent="0.2">
      <c r="A8" s="26" t="str">
        <f>+'EF. Anuales'!A8</f>
        <v>Intangibles</v>
      </c>
      <c r="B8" s="27">
        <f>+'EF. Anuales'!H8</f>
        <v>1000000</v>
      </c>
      <c r="C8" s="27">
        <f>+anexos!B48</f>
        <v>1000000</v>
      </c>
      <c r="D8" s="27">
        <f>+anexos!C48</f>
        <v>1000000</v>
      </c>
      <c r="E8" s="27">
        <f>+anexos!D48</f>
        <v>1000000</v>
      </c>
      <c r="F8" s="27">
        <f>+anexos!E48</f>
        <v>1000000</v>
      </c>
      <c r="G8" s="27">
        <f>+anexos!F48</f>
        <v>1000000</v>
      </c>
      <c r="H8" s="27">
        <f>+anexos!G48</f>
        <v>1000000</v>
      </c>
      <c r="I8" s="27">
        <f>+anexos!H48</f>
        <v>1000000</v>
      </c>
      <c r="J8" s="27">
        <f>+anexos!I48</f>
        <v>1000000</v>
      </c>
      <c r="K8" s="27">
        <f>+anexos!J48</f>
        <v>1000000</v>
      </c>
      <c r="L8" s="27">
        <f>+anexos!K48</f>
        <v>1000000</v>
      </c>
      <c r="M8" s="27">
        <f>+anexos!L48</f>
        <v>1000000</v>
      </c>
      <c r="N8" s="27">
        <f>+anexos!M48</f>
        <v>1000000</v>
      </c>
      <c r="O8" s="27">
        <f>+anexos!N48</f>
        <v>1000000</v>
      </c>
      <c r="P8" s="27">
        <f>+anexos!O48</f>
        <v>1000000</v>
      </c>
      <c r="Q8" s="27">
        <f>+anexos!P48</f>
        <v>1000000</v>
      </c>
      <c r="R8" s="27">
        <f>+anexos!Q48</f>
        <v>1000000</v>
      </c>
      <c r="S8" s="27">
        <f>+anexos!R48</f>
        <v>1000000</v>
      </c>
      <c r="T8" s="27">
        <f>+anexos!S48</f>
        <v>1000000</v>
      </c>
      <c r="U8" s="27">
        <f>+anexos!T48</f>
        <v>1000000</v>
      </c>
      <c r="V8" s="27">
        <f>+anexos!U48</f>
        <v>1000000</v>
      </c>
      <c r="W8" s="27">
        <f>+anexos!V48</f>
        <v>1000000</v>
      </c>
      <c r="X8" s="27">
        <f>+anexos!W48</f>
        <v>1000000</v>
      </c>
      <c r="Y8" s="27">
        <f>+anexos!X48</f>
        <v>1000000</v>
      </c>
      <c r="Z8" s="27">
        <f>+anexos!Y48</f>
        <v>1000000</v>
      </c>
      <c r="AA8" s="27">
        <f>+anexos!Z48</f>
        <v>1000000</v>
      </c>
      <c r="AB8" s="27">
        <f>+anexos!AA48</f>
        <v>1000000</v>
      </c>
      <c r="AC8" s="27">
        <f>+anexos!AB48</f>
        <v>1000000</v>
      </c>
      <c r="AD8" s="27">
        <f>+anexos!AC48</f>
        <v>1000000</v>
      </c>
      <c r="AE8" s="27">
        <f>+anexos!AD48</f>
        <v>1000000</v>
      </c>
      <c r="AF8" s="27">
        <f>+anexos!AE48</f>
        <v>1000000</v>
      </c>
      <c r="AG8" s="27">
        <f>+anexos!AF48</f>
        <v>1000000</v>
      </c>
      <c r="AH8" s="27">
        <f>+anexos!AG48</f>
        <v>1000000</v>
      </c>
      <c r="AI8" s="27">
        <f>+anexos!AH48</f>
        <v>1000000</v>
      </c>
      <c r="AJ8" s="27">
        <f>+anexos!AI48</f>
        <v>1000000</v>
      </c>
      <c r="AK8" s="27">
        <f>+anexos!AJ48</f>
        <v>1000000</v>
      </c>
      <c r="AL8" s="27">
        <f>+anexos!AK48</f>
        <v>1000000</v>
      </c>
      <c r="AM8" s="27">
        <f>+anexos!AL48</f>
        <v>1000000</v>
      </c>
      <c r="AN8" s="27">
        <f>+anexos!AM48</f>
        <v>1000000</v>
      </c>
      <c r="AO8" s="27">
        <f>+anexos!AN48</f>
        <v>1000000</v>
      </c>
      <c r="AP8" s="27">
        <f>+anexos!AO48</f>
        <v>1000000</v>
      </c>
      <c r="AQ8" s="27">
        <f>+anexos!AP48</f>
        <v>1000000</v>
      </c>
      <c r="AR8" s="27">
        <f>+anexos!AQ48</f>
        <v>1000000</v>
      </c>
      <c r="AS8" s="27">
        <f>+anexos!AR48</f>
        <v>1000000</v>
      </c>
      <c r="AT8" s="27">
        <f>+anexos!AS48</f>
        <v>1000000</v>
      </c>
      <c r="AU8" s="27">
        <f>+anexos!AT48</f>
        <v>1000000</v>
      </c>
      <c r="AV8" s="27">
        <f>+anexos!AU48</f>
        <v>1000000</v>
      </c>
      <c r="AW8" s="27">
        <f>+anexos!AV48</f>
        <v>1000000</v>
      </c>
      <c r="AX8" s="27">
        <f>+anexos!AW48</f>
        <v>1000000</v>
      </c>
      <c r="AY8" s="27">
        <f>+anexos!AX48</f>
        <v>1000000</v>
      </c>
      <c r="AZ8" s="27">
        <f>+anexos!AY48</f>
        <v>1000000</v>
      </c>
      <c r="BA8" s="27">
        <f>+anexos!AZ48</f>
        <v>1000000</v>
      </c>
      <c r="BB8" s="27">
        <f>+anexos!BA48</f>
        <v>1000000</v>
      </c>
      <c r="BC8" s="27">
        <f>+anexos!BB48</f>
        <v>1000000</v>
      </c>
      <c r="BD8" s="27">
        <f>+anexos!BC48</f>
        <v>1000000</v>
      </c>
      <c r="BE8" s="27">
        <f>+anexos!BD48</f>
        <v>1000000</v>
      </c>
      <c r="BF8" s="27">
        <f>+anexos!BE48</f>
        <v>1000000</v>
      </c>
      <c r="BG8" s="27">
        <f>+anexos!BF48</f>
        <v>1000000</v>
      </c>
      <c r="BH8" s="27">
        <f>+anexos!BG48</f>
        <v>1000000</v>
      </c>
      <c r="BI8" s="27">
        <f>+anexos!BH48</f>
        <v>1000000</v>
      </c>
      <c r="BJ8" s="27">
        <f>+anexos!BI48</f>
        <v>1000000</v>
      </c>
    </row>
    <row r="9" spans="1:62" s="1" customFormat="1" x14ac:dyDescent="0.2">
      <c r="A9" s="26" t="str">
        <f>+'EF. Anuales'!A9</f>
        <v>Otros activos</v>
      </c>
      <c r="B9" s="27">
        <f>+'EF. Anuales'!H9</f>
        <v>0</v>
      </c>
      <c r="C9" s="27">
        <f>+B9</f>
        <v>0</v>
      </c>
      <c r="D9" s="27">
        <f t="shared" ref="D9:N9" si="5">+C9</f>
        <v>0</v>
      </c>
      <c r="E9" s="27">
        <f t="shared" si="5"/>
        <v>0</v>
      </c>
      <c r="F9" s="27">
        <f t="shared" si="5"/>
        <v>0</v>
      </c>
      <c r="G9" s="27">
        <f t="shared" si="5"/>
        <v>0</v>
      </c>
      <c r="H9" s="27">
        <f t="shared" si="5"/>
        <v>0</v>
      </c>
      <c r="I9" s="27">
        <f t="shared" si="5"/>
        <v>0</v>
      </c>
      <c r="J9" s="27">
        <f t="shared" si="5"/>
        <v>0</v>
      </c>
      <c r="K9" s="27">
        <f t="shared" si="5"/>
        <v>0</v>
      </c>
      <c r="L9" s="27">
        <f t="shared" si="5"/>
        <v>0</v>
      </c>
      <c r="M9" s="27">
        <f t="shared" si="5"/>
        <v>0</v>
      </c>
      <c r="N9" s="27">
        <f t="shared" si="5"/>
        <v>0</v>
      </c>
      <c r="O9" s="27">
        <f>+N9</f>
        <v>0</v>
      </c>
      <c r="P9" s="27">
        <f t="shared" ref="P9:BJ9" si="6">+O9</f>
        <v>0</v>
      </c>
      <c r="Q9" s="27">
        <f t="shared" si="6"/>
        <v>0</v>
      </c>
      <c r="R9" s="27">
        <f t="shared" si="6"/>
        <v>0</v>
      </c>
      <c r="S9" s="27">
        <f t="shared" si="6"/>
        <v>0</v>
      </c>
      <c r="T9" s="27">
        <f t="shared" si="6"/>
        <v>0</v>
      </c>
      <c r="U9" s="27">
        <f t="shared" si="6"/>
        <v>0</v>
      </c>
      <c r="V9" s="27">
        <f t="shared" si="6"/>
        <v>0</v>
      </c>
      <c r="W9" s="27">
        <f t="shared" si="6"/>
        <v>0</v>
      </c>
      <c r="X9" s="27">
        <f t="shared" si="6"/>
        <v>0</v>
      </c>
      <c r="Y9" s="27">
        <f t="shared" si="6"/>
        <v>0</v>
      </c>
      <c r="Z9" s="27">
        <f t="shared" si="6"/>
        <v>0</v>
      </c>
      <c r="AA9" s="27">
        <f t="shared" si="6"/>
        <v>0</v>
      </c>
      <c r="AB9" s="27">
        <f t="shared" si="6"/>
        <v>0</v>
      </c>
      <c r="AC9" s="27">
        <f t="shared" si="6"/>
        <v>0</v>
      </c>
      <c r="AD9" s="27">
        <f t="shared" si="6"/>
        <v>0</v>
      </c>
      <c r="AE9" s="27">
        <f t="shared" si="6"/>
        <v>0</v>
      </c>
      <c r="AF9" s="27">
        <f t="shared" si="6"/>
        <v>0</v>
      </c>
      <c r="AG9" s="27">
        <f t="shared" si="6"/>
        <v>0</v>
      </c>
      <c r="AH9" s="27">
        <f t="shared" si="6"/>
        <v>0</v>
      </c>
      <c r="AI9" s="27">
        <f t="shared" si="6"/>
        <v>0</v>
      </c>
      <c r="AJ9" s="27">
        <f t="shared" si="6"/>
        <v>0</v>
      </c>
      <c r="AK9" s="27">
        <f t="shared" si="6"/>
        <v>0</v>
      </c>
      <c r="AL9" s="27">
        <f t="shared" si="6"/>
        <v>0</v>
      </c>
      <c r="AM9" s="27">
        <f t="shared" si="6"/>
        <v>0</v>
      </c>
      <c r="AN9" s="27">
        <f t="shared" si="6"/>
        <v>0</v>
      </c>
      <c r="AO9" s="27">
        <f t="shared" si="6"/>
        <v>0</v>
      </c>
      <c r="AP9" s="27">
        <f t="shared" si="6"/>
        <v>0</v>
      </c>
      <c r="AQ9" s="27">
        <f t="shared" si="6"/>
        <v>0</v>
      </c>
      <c r="AR9" s="27">
        <f t="shared" si="6"/>
        <v>0</v>
      </c>
      <c r="AS9" s="27">
        <f t="shared" si="6"/>
        <v>0</v>
      </c>
      <c r="AT9" s="27">
        <f t="shared" si="6"/>
        <v>0</v>
      </c>
      <c r="AU9" s="27">
        <f t="shared" si="6"/>
        <v>0</v>
      </c>
      <c r="AV9" s="27">
        <f t="shared" si="6"/>
        <v>0</v>
      </c>
      <c r="AW9" s="27">
        <f t="shared" si="6"/>
        <v>0</v>
      </c>
      <c r="AX9" s="27">
        <f t="shared" si="6"/>
        <v>0</v>
      </c>
      <c r="AY9" s="27">
        <f t="shared" si="6"/>
        <v>0</v>
      </c>
      <c r="AZ9" s="27">
        <f t="shared" si="6"/>
        <v>0</v>
      </c>
      <c r="BA9" s="27">
        <f t="shared" si="6"/>
        <v>0</v>
      </c>
      <c r="BB9" s="27">
        <f t="shared" si="6"/>
        <v>0</v>
      </c>
      <c r="BC9" s="27">
        <f t="shared" si="6"/>
        <v>0</v>
      </c>
      <c r="BD9" s="27">
        <f t="shared" si="6"/>
        <v>0</v>
      </c>
      <c r="BE9" s="27">
        <f t="shared" si="6"/>
        <v>0</v>
      </c>
      <c r="BF9" s="27">
        <f t="shared" si="6"/>
        <v>0</v>
      </c>
      <c r="BG9" s="27">
        <f t="shared" si="6"/>
        <v>0</v>
      </c>
      <c r="BH9" s="27">
        <f t="shared" si="6"/>
        <v>0</v>
      </c>
      <c r="BI9" s="27">
        <f t="shared" si="6"/>
        <v>0</v>
      </c>
      <c r="BJ9" s="27">
        <f t="shared" si="6"/>
        <v>0</v>
      </c>
    </row>
    <row r="10" spans="1:62" s="3" customFormat="1" x14ac:dyDescent="0.2">
      <c r="A10" s="28" t="s">
        <v>16</v>
      </c>
      <c r="B10" s="29">
        <f>SUM(B2:B9)</f>
        <v>10468772392.27</v>
      </c>
      <c r="C10" s="29">
        <f t="shared" ref="C10:AG10" si="7">SUM(C2:C9)</f>
        <v>10549184417.047998</v>
      </c>
      <c r="D10" s="29">
        <f t="shared" si="7"/>
        <v>10621345376.442162</v>
      </c>
      <c r="E10" s="29">
        <f t="shared" si="7"/>
        <v>10690605934.347528</v>
      </c>
      <c r="F10" s="29">
        <f t="shared" si="7"/>
        <v>10756111554.289513</v>
      </c>
      <c r="G10" s="29">
        <f t="shared" si="7"/>
        <v>10820760819.088329</v>
      </c>
      <c r="H10" s="29">
        <f t="shared" si="7"/>
        <v>10882683567.001856</v>
      </c>
      <c r="I10" s="29">
        <f t="shared" si="7"/>
        <v>10939696422.260036</v>
      </c>
      <c r="J10" s="29">
        <f t="shared" si="7"/>
        <v>10997079835.960199</v>
      </c>
      <c r="K10" s="29">
        <f t="shared" si="7"/>
        <v>11053621179.841606</v>
      </c>
      <c r="L10" s="29">
        <f t="shared" si="7"/>
        <v>11111572783.750885</v>
      </c>
      <c r="M10" s="29">
        <f t="shared" si="7"/>
        <v>11161909720.907551</v>
      </c>
      <c r="N10" s="29">
        <f t="shared" si="7"/>
        <v>11207446503.715395</v>
      </c>
      <c r="O10" s="29">
        <f t="shared" si="7"/>
        <v>11270293334.712191</v>
      </c>
      <c r="P10" s="29">
        <f t="shared" si="7"/>
        <v>11332463526.995598</v>
      </c>
      <c r="Q10" s="29">
        <f t="shared" si="7"/>
        <v>11394009893.231028</v>
      </c>
      <c r="R10" s="29">
        <f t="shared" si="7"/>
        <v>11457116884.032646</v>
      </c>
      <c r="S10" s="29">
        <f t="shared" si="7"/>
        <v>11519013767.434149</v>
      </c>
      <c r="T10" s="29">
        <f t="shared" si="7"/>
        <v>11580325017.371532</v>
      </c>
      <c r="U10" s="29">
        <f t="shared" si="7"/>
        <v>11637984143.128662</v>
      </c>
      <c r="V10" s="29">
        <f t="shared" si="7"/>
        <v>11698849367.58112</v>
      </c>
      <c r="W10" s="29">
        <f t="shared" si="7"/>
        <v>11760433402.050829</v>
      </c>
      <c r="X10" s="29">
        <f t="shared" si="7"/>
        <v>11826271909.27792</v>
      </c>
      <c r="Y10" s="29">
        <f t="shared" si="7"/>
        <v>11885326395.5198</v>
      </c>
      <c r="Z10" s="29">
        <f t="shared" si="7"/>
        <v>11941210728.481937</v>
      </c>
      <c r="AA10" s="29">
        <f t="shared" si="7"/>
        <v>12004238630.118202</v>
      </c>
      <c r="AB10" s="29">
        <f t="shared" si="7"/>
        <v>12068048575.665409</v>
      </c>
      <c r="AC10" s="29">
        <f t="shared" si="7"/>
        <v>12132661718.292791</v>
      </c>
      <c r="AD10" s="29">
        <f t="shared" si="7"/>
        <v>12200069360.086849</v>
      </c>
      <c r="AE10" s="29">
        <f t="shared" si="7"/>
        <v>12264881918.643593</v>
      </c>
      <c r="AF10" s="29">
        <f t="shared" si="7"/>
        <v>12330561347.926428</v>
      </c>
      <c r="AG10" s="29">
        <f t="shared" si="7"/>
        <v>12599614059.190813</v>
      </c>
      <c r="AH10" s="29">
        <f t="shared" ref="AH10:BJ10" si="8">SUM(AH2:AH9)</f>
        <v>12671412040.829807</v>
      </c>
      <c r="AI10" s="29">
        <f t="shared" si="8"/>
        <v>12836516755.140762</v>
      </c>
      <c r="AJ10" s="29">
        <f t="shared" si="8"/>
        <v>12902426543.491898</v>
      </c>
      <c r="AK10" s="29">
        <f t="shared" si="8"/>
        <v>12961248888.203966</v>
      </c>
      <c r="AL10" s="29">
        <f t="shared" si="8"/>
        <v>13189679372.860605</v>
      </c>
      <c r="AM10" s="29">
        <f t="shared" si="8"/>
        <v>13324239558.531212</v>
      </c>
      <c r="AN10" s="29">
        <f t="shared" si="8"/>
        <v>13503457330.337515</v>
      </c>
      <c r="AO10" s="29">
        <f t="shared" si="8"/>
        <v>13657454658.959543</v>
      </c>
      <c r="AP10" s="29">
        <f t="shared" si="8"/>
        <v>13715935923.407785</v>
      </c>
      <c r="AQ10" s="29">
        <f t="shared" si="8"/>
        <v>13771604242.471237</v>
      </c>
      <c r="AR10" s="29">
        <f t="shared" si="8"/>
        <v>13978322664.98576</v>
      </c>
      <c r="AS10" s="29">
        <f t="shared" si="8"/>
        <v>14214070231.378876</v>
      </c>
      <c r="AT10" s="29">
        <f t="shared" si="8"/>
        <v>14323244415.095232</v>
      </c>
      <c r="AU10" s="29">
        <f t="shared" si="8"/>
        <v>14491771479.858734</v>
      </c>
      <c r="AV10" s="29">
        <f t="shared" si="8"/>
        <v>14552172242.916122</v>
      </c>
      <c r="AW10" s="29">
        <f t="shared" si="8"/>
        <v>14605096723.303978</v>
      </c>
      <c r="AX10" s="29">
        <f t="shared" si="8"/>
        <v>14881826567.935038</v>
      </c>
      <c r="AY10" s="29">
        <f t="shared" si="8"/>
        <v>15016564616.798464</v>
      </c>
      <c r="AZ10" s="29">
        <f t="shared" si="8"/>
        <v>15220559862.836267</v>
      </c>
      <c r="BA10" s="29">
        <f t="shared" si="8"/>
        <v>15387052417.287107</v>
      </c>
      <c r="BB10" s="29">
        <f t="shared" si="8"/>
        <v>15447662219.513041</v>
      </c>
      <c r="BC10" s="29">
        <f t="shared" si="8"/>
        <v>15511210569.77928</v>
      </c>
      <c r="BD10" s="29">
        <f t="shared" si="8"/>
        <v>15737975484.450377</v>
      </c>
      <c r="BE10" s="29">
        <f t="shared" si="8"/>
        <v>15986432705.068771</v>
      </c>
      <c r="BF10" s="29">
        <f t="shared" si="8"/>
        <v>16118466352.465399</v>
      </c>
      <c r="BG10" s="29">
        <f t="shared" si="8"/>
        <v>16305363573.941244</v>
      </c>
      <c r="BH10" s="29">
        <f t="shared" si="8"/>
        <v>16461799615.484499</v>
      </c>
      <c r="BI10" s="29">
        <f t="shared" si="8"/>
        <v>16628292095.091576</v>
      </c>
      <c r="BJ10" s="29">
        <f t="shared" si="8"/>
        <v>16937789361.114599</v>
      </c>
    </row>
    <row r="11" spans="1:62" s="1" customFormat="1" x14ac:dyDescent="0.2">
      <c r="A11" s="26" t="str">
        <f>+'EF. Anuales'!A11</f>
        <v>Vistga</v>
      </c>
      <c r="B11" s="27">
        <f>+'EF. Anuales'!H11</f>
        <v>1028000000</v>
      </c>
      <c r="C11" s="27">
        <f>+anexos!B67</f>
        <v>1037423333.3333334</v>
      </c>
      <c r="D11" s="27">
        <f>+anexos!C67</f>
        <v>1046933047.2222223</v>
      </c>
      <c r="E11" s="27">
        <f>+anexos!D67</f>
        <v>1056529933.4884261</v>
      </c>
      <c r="F11" s="27">
        <f>+anexos!E67</f>
        <v>1066214791.2120701</v>
      </c>
      <c r="G11" s="27">
        <f>+anexos!F67</f>
        <v>1075988426.7981808</v>
      </c>
      <c r="H11" s="27">
        <f>+anexos!G67</f>
        <v>1085851654.0438309</v>
      </c>
      <c r="I11" s="27">
        <f>+anexos!H67</f>
        <v>1095805294.2058992</v>
      </c>
      <c r="J11" s="27">
        <f>+anexos!I67</f>
        <v>1105850176.0694532</v>
      </c>
      <c r="K11" s="27">
        <f>+anexos!J67</f>
        <v>1115987136.0167565</v>
      </c>
      <c r="L11" s="27">
        <f>+anexos!K67</f>
        <v>1126217018.0969102</v>
      </c>
      <c r="M11" s="27">
        <f>+anexos!L67</f>
        <v>1136540674.0961318</v>
      </c>
      <c r="N11" s="27">
        <f>+anexos!M67</f>
        <v>1146958963.6086798</v>
      </c>
      <c r="O11" s="27">
        <f>+anexos!N67</f>
        <v>1154605356.6994042</v>
      </c>
      <c r="P11" s="27">
        <f>+anexos!O67</f>
        <v>1162302725.7440672</v>
      </c>
      <c r="Q11" s="27">
        <f>+anexos!P67</f>
        <v>1170051410.582361</v>
      </c>
      <c r="R11" s="27">
        <f>+anexos!Q67</f>
        <v>1177851753.3195767</v>
      </c>
      <c r="S11" s="27">
        <f>+anexos!R67</f>
        <v>1185704098.3417072</v>
      </c>
      <c r="T11" s="27">
        <f>+anexos!S67</f>
        <v>1193608792.330652</v>
      </c>
      <c r="U11" s="27">
        <f>+anexos!T67</f>
        <v>1201566184.2795229</v>
      </c>
      <c r="V11" s="27">
        <f>+anexos!U67</f>
        <v>1209576625.5080531</v>
      </c>
      <c r="W11" s="27">
        <f>+anexos!V67</f>
        <v>1217640469.6781068</v>
      </c>
      <c r="X11" s="27">
        <f>+anexos!W67</f>
        <v>1225758072.8092942</v>
      </c>
      <c r="Y11" s="27">
        <f>+anexos!X67</f>
        <v>1233929793.2946894</v>
      </c>
      <c r="Z11" s="27">
        <f>+anexos!Y67</f>
        <v>1242155991.9166541</v>
      </c>
      <c r="AA11" s="27">
        <f>+anexos!Z67</f>
        <v>1248366771.8762374</v>
      </c>
      <c r="AB11" s="27">
        <f>+anexos!AA67</f>
        <v>1254608605.7356186</v>
      </c>
      <c r="AC11" s="27">
        <f>+anexos!AB67</f>
        <v>1260881648.7642968</v>
      </c>
      <c r="AD11" s="27">
        <f>+anexos!AC67</f>
        <v>1267186057.0081182</v>
      </c>
      <c r="AE11" s="27">
        <f>+anexos!AD67</f>
        <v>1273521987.2931588</v>
      </c>
      <c r="AF11" s="27">
        <f>+anexos!AE67</f>
        <v>1279889597.2296245</v>
      </c>
      <c r="AG11" s="27">
        <f>+anexos!AF67</f>
        <v>1286289045.2157726</v>
      </c>
      <c r="AH11" s="27">
        <f>+anexos!AG67</f>
        <v>1292720490.4418514</v>
      </c>
      <c r="AI11" s="27">
        <f>+anexos!AH67</f>
        <v>1299184092.8940606</v>
      </c>
      <c r="AJ11" s="27">
        <f>+anexos!AI67</f>
        <v>1305680013.358531</v>
      </c>
      <c r="AK11" s="27">
        <f>+anexos!AJ67</f>
        <v>1312208413.4253237</v>
      </c>
      <c r="AL11" s="27">
        <f>+anexos!AK67</f>
        <v>1318769455.4924502</v>
      </c>
      <c r="AM11" s="27">
        <f>+anexos!AL67</f>
        <v>1323165353.6774251</v>
      </c>
      <c r="AN11" s="27">
        <f>+anexos!AM67</f>
        <v>1327575904.8563499</v>
      </c>
      <c r="AO11" s="27">
        <f>+anexos!AN67</f>
        <v>1332001157.8725379</v>
      </c>
      <c r="AP11" s="27">
        <f>+anexos!AO67</f>
        <v>1336441161.7321129</v>
      </c>
      <c r="AQ11" s="27">
        <f>+anexos!AP67</f>
        <v>1340895965.6045532</v>
      </c>
      <c r="AR11" s="27">
        <f>+anexos!AQ67</f>
        <v>1345365618.823235</v>
      </c>
      <c r="AS11" s="27">
        <f>+anexos!AR67</f>
        <v>1349850170.8859792</v>
      </c>
      <c r="AT11" s="27">
        <f>+anexos!AS67</f>
        <v>1354349671.4555991</v>
      </c>
      <c r="AU11" s="27">
        <f>+anexos!AT67</f>
        <v>1358864170.360451</v>
      </c>
      <c r="AV11" s="27">
        <f>+anexos!AU67</f>
        <v>1363393717.5949857</v>
      </c>
      <c r="AW11" s="27">
        <f>+anexos!AV67</f>
        <v>1367938363.3203022</v>
      </c>
      <c r="AX11" s="27">
        <f>+anexos!AW67</f>
        <v>1372498157.8647032</v>
      </c>
      <c r="AY11" s="27">
        <f>+anexos!AX67</f>
        <v>1377073151.7242522</v>
      </c>
      <c r="AZ11" s="27">
        <f>+anexos!AY67</f>
        <v>1381663395.563333</v>
      </c>
      <c r="BA11" s="27">
        <f>+anexos!AZ67</f>
        <v>1386268940.2152109</v>
      </c>
      <c r="BB11" s="27">
        <f>+anexos!BA67</f>
        <v>1390889836.682595</v>
      </c>
      <c r="BC11" s="27">
        <f>+anexos!BB67</f>
        <v>1395526136.1382036</v>
      </c>
      <c r="BD11" s="27">
        <f>+anexos!BC67</f>
        <v>1400177889.9253309</v>
      </c>
      <c r="BE11" s="27">
        <f>+anexos!BD67</f>
        <v>1404845149.5584154</v>
      </c>
      <c r="BF11" s="27">
        <f>+anexos!BE67</f>
        <v>1409527966.7236102</v>
      </c>
      <c r="BG11" s="27">
        <f>+anexos!BF67</f>
        <v>1414226393.2793555</v>
      </c>
      <c r="BH11" s="27">
        <f>+anexos!BG67</f>
        <v>1418940481.2569532</v>
      </c>
      <c r="BI11" s="27">
        <f>+anexos!BH67</f>
        <v>1423670282.8611431</v>
      </c>
      <c r="BJ11" s="27">
        <f>+anexos!BI67</f>
        <v>1428415850.4706802</v>
      </c>
    </row>
    <row r="12" spans="1:62" s="1" customFormat="1" x14ac:dyDescent="0.2">
      <c r="A12" s="26" t="str">
        <f>+'EF. Anuales'!A12</f>
        <v>Contractual</v>
      </c>
      <c r="B12" s="27">
        <f>+'EF. Anuales'!H12</f>
        <v>801000000</v>
      </c>
      <c r="C12" s="27">
        <f>+anexos!B73</f>
        <v>836487500</v>
      </c>
      <c r="D12" s="27">
        <f>+anexos!C73</f>
        <v>870407145.83333325</v>
      </c>
      <c r="E12" s="27">
        <f>+anexos!D73</f>
        <v>902819038.57638884</v>
      </c>
      <c r="F12" s="27">
        <f>+anexos!E73</f>
        <v>933780975.43096054</v>
      </c>
      <c r="G12" s="27">
        <f>+anexos!F73</f>
        <v>970538413.03944039</v>
      </c>
      <c r="H12" s="27">
        <f>+anexos!G73</f>
        <v>1005656490.5395951</v>
      </c>
      <c r="I12" s="27">
        <f>+anexos!H73</f>
        <v>1039198050.0689106</v>
      </c>
      <c r="J12" s="27">
        <f>+anexos!I73</f>
        <v>1071223524.8162689</v>
      </c>
      <c r="K12" s="27">
        <f>+anexos!J73</f>
        <v>1101791031.3649788</v>
      </c>
      <c r="L12" s="27">
        <f>+anexos!K73</f>
        <v>1130956458.4959879</v>
      </c>
      <c r="M12" s="27">
        <f>+anexos!L73</f>
        <v>1158773552.5869751</v>
      </c>
      <c r="N12" s="27">
        <f>+anexos!M73</f>
        <v>1185293999.7378078</v>
      </c>
      <c r="O12" s="27">
        <f>+anexos!N73</f>
        <v>1210751764.7478583</v>
      </c>
      <c r="P12" s="27">
        <f>+anexos!O73</f>
        <v>1235187583.7658572</v>
      </c>
      <c r="Q12" s="27">
        <f>+anexos!P73</f>
        <v>1258640631.388166</v>
      </c>
      <c r="R12" s="27">
        <f>+anexos!Q73</f>
        <v>1281148580.5182862</v>
      </c>
      <c r="S12" s="27">
        <f>+anexos!R73</f>
        <v>1308404441.931752</v>
      </c>
      <c r="T12" s="27">
        <f>+anexos!S73</f>
        <v>1334565745.124368</v>
      </c>
      <c r="U12" s="27">
        <f>+anexos!T73</f>
        <v>1359674448.1612673</v>
      </c>
      <c r="V12" s="27">
        <f>+anexos!U73</f>
        <v>1383770900.7150855</v>
      </c>
      <c r="W12" s="27">
        <f>+anexos!V73</f>
        <v>1406893905.7210071</v>
      </c>
      <c r="X12" s="27">
        <f>+anexos!W73</f>
        <v>1429080778.6683686</v>
      </c>
      <c r="Y12" s="27">
        <f>+anexos!X73</f>
        <v>1450367404.6194143</v>
      </c>
      <c r="Z12" s="27">
        <f>+anexos!Y73</f>
        <v>1470788293.0423367</v>
      </c>
      <c r="AA12" s="27">
        <f>+anexos!Z73</f>
        <v>1490525881.1423802</v>
      </c>
      <c r="AB12" s="27">
        <f>+anexos!AA73</f>
        <v>1509606362.0985892</v>
      </c>
      <c r="AC12" s="27">
        <f>+anexos!AB73</f>
        <v>1528054925.0181432</v>
      </c>
      <c r="AD12" s="27">
        <f>+anexos!AC73</f>
        <v>1545895793.425781</v>
      </c>
      <c r="AE12" s="27">
        <f>+anexos!AD73</f>
        <v>1567743210.7337928</v>
      </c>
      <c r="AF12" s="27">
        <f>+anexos!AE73</f>
        <v>1588858614.135664</v>
      </c>
      <c r="AG12" s="27">
        <f>+anexos!AF73</f>
        <v>1609270064.1644635</v>
      </c>
      <c r="AH12" s="27">
        <f>+anexos!AG73</f>
        <v>1629004545.6994927</v>
      </c>
      <c r="AI12" s="27">
        <f>+anexos!AH73</f>
        <v>1648088009.1996789</v>
      </c>
      <c r="AJ12" s="27">
        <f>+anexos!AI73</f>
        <v>1666545410.3563581</v>
      </c>
      <c r="AK12" s="27">
        <f>+anexos!AJ73</f>
        <v>1684400748.2260311</v>
      </c>
      <c r="AL12" s="27">
        <f>+anexos!AK73</f>
        <v>1701677101.9013665</v>
      </c>
      <c r="AM12" s="27">
        <f>+anexos!AL73</f>
        <v>1718554871.4124808</v>
      </c>
      <c r="AN12" s="27">
        <f>+anexos!AM73</f>
        <v>1735049335.8190024</v>
      </c>
      <c r="AO12" s="27">
        <f>+anexos!AN73</f>
        <v>1751175188.483274</v>
      </c>
      <c r="AP12" s="27">
        <f>+anexos!AO73</f>
        <v>1766946559.5220816</v>
      </c>
      <c r="AQ12" s="27">
        <f>+anexos!AP73</f>
        <v>1785703574.5706952</v>
      </c>
      <c r="AR12" s="27">
        <f>+anexos!AQ73</f>
        <v>1804015793.8115118</v>
      </c>
      <c r="AS12" s="27">
        <f>+anexos!AR73</f>
        <v>1821900267.7504973</v>
      </c>
      <c r="AT12" s="27">
        <f>+anexos!AS73</f>
        <v>1839373393.2908883</v>
      </c>
      <c r="AU12" s="27">
        <f>+anexos!AT73</f>
        <v>1856450938.7879641</v>
      </c>
      <c r="AV12" s="27">
        <f>+anexos!AU73</f>
        <v>1873148068.1433856</v>
      </c>
      <c r="AW12" s="27">
        <f>+anexos!AV73</f>
        <v>1889479363.9759159</v>
      </c>
      <c r="AX12" s="27">
        <f>+anexos!AW73</f>
        <v>1905458849.9039326</v>
      </c>
      <c r="AY12" s="27">
        <f>+anexos!AX73</f>
        <v>1921264545.8352151</v>
      </c>
      <c r="AZ12" s="27">
        <f>+anexos!AY73</f>
        <v>1936903113.7196386</v>
      </c>
      <c r="BA12" s="27">
        <f>+anexos!AZ73</f>
        <v>1952380960.1323323</v>
      </c>
      <c r="BB12" s="27">
        <f>+anexos!BA73</f>
        <v>1967704246.0630462</v>
      </c>
      <c r="BC12" s="27">
        <f>+anexos!BB73</f>
        <v>1986503028.8515744</v>
      </c>
      <c r="BD12" s="27">
        <f>+anexos!BC73</f>
        <v>2005037498.875603</v>
      </c>
      <c r="BE12" s="27">
        <f>+anexos!BD73</f>
        <v>2023317788.1244371</v>
      </c>
      <c r="BF12" s="27">
        <f>+anexos!BE73</f>
        <v>2041353640.1944597</v>
      </c>
      <c r="BG12" s="27">
        <f>+anexos!BF73</f>
        <v>2059154425.1775248</v>
      </c>
      <c r="BH12" s="27">
        <f>+anexos!BG73</f>
        <v>2076729153.9786332</v>
      </c>
      <c r="BI12" s="27">
        <f>+anexos!BH73</f>
        <v>2094086492.084759</v>
      </c>
      <c r="BJ12" s="27">
        <f>+anexos!BI73</f>
        <v>2111234772.8058767</v>
      </c>
    </row>
    <row r="13" spans="1:62" s="1" customFormat="1" x14ac:dyDescent="0.2">
      <c r="A13" s="26" t="str">
        <f>+'EF. Anuales'!A13</f>
        <v>CDAT</v>
      </c>
      <c r="B13" s="27">
        <f>+'EF. Anuales'!H13</f>
        <v>413000000</v>
      </c>
      <c r="C13" s="27">
        <f>+anexos!B80</f>
        <v>444434635.30583197</v>
      </c>
      <c r="D13" s="27">
        <f>+anexos!C80</f>
        <v>474760658.19699663</v>
      </c>
      <c r="E13" s="27">
        <f>+anexos!D80</f>
        <v>504017166.35902447</v>
      </c>
      <c r="F13" s="27">
        <f>+anexos!E80</f>
        <v>532241878.61050069</v>
      </c>
      <c r="G13" s="27">
        <f>+anexos!F80</f>
        <v>559471183.53187823</v>
      </c>
      <c r="H13" s="27">
        <f>+anexos!G80</f>
        <v>585740186.37928832</v>
      </c>
      <c r="I13" s="27">
        <f>+anexos!H80</f>
        <v>611082754.34382999</v>
      </c>
      <c r="J13" s="27">
        <f>+anexos!I80</f>
        <v>635531560.21469057</v>
      </c>
      <c r="K13" s="27">
        <f>+anexos!J80</f>
        <v>659118124.50238895</v>
      </c>
      <c r="L13" s="27">
        <f>+anexos!K80</f>
        <v>681872856.07644868</v>
      </c>
      <c r="M13" s="27">
        <f>+anexos!L80</f>
        <v>703825091.36989319</v>
      </c>
      <c r="N13" s="27">
        <f>+anexos!M80</f>
        <v>725003132.20110726</v>
      </c>
      <c r="O13" s="27">
        <f>+anexos!N80</f>
        <v>749200112.98499155</v>
      </c>
      <c r="P13" s="27">
        <f>+anexos!O80</f>
        <v>772523569.20753241</v>
      </c>
      <c r="Q13" s="27">
        <f>+anexos!P80</f>
        <v>795005035.59473908</v>
      </c>
      <c r="R13" s="27">
        <f>+anexos!Q80</f>
        <v>816674908.45134628</v>
      </c>
      <c r="S13" s="27">
        <f>+anexos!R80</f>
        <v>837562486.75845969</v>
      </c>
      <c r="T13" s="27">
        <f>+anexos!S80</f>
        <v>857696011.78755426</v>
      </c>
      <c r="U13" s="27">
        <f>+anexos!T80</f>
        <v>877102705.28438377</v>
      </c>
      <c r="V13" s="27">
        <f>+anexos!U80</f>
        <v>895808806.27443111</v>
      </c>
      <c r="W13" s="27">
        <f>+anexos!V80</f>
        <v>913839606.53965986</v>
      </c>
      <c r="X13" s="27">
        <f>+anexos!W80</f>
        <v>931219484.81453657</v>
      </c>
      <c r="Y13" s="27">
        <f>+anexos!X80</f>
        <v>947971939.74755669</v>
      </c>
      <c r="Z13" s="27">
        <f>+anexos!Y80</f>
        <v>964119621.67284119</v>
      </c>
      <c r="AA13" s="27">
        <f>+anexos!Z80</f>
        <v>982658680.21669984</v>
      </c>
      <c r="AB13" s="27">
        <f>+anexos!AA80</f>
        <v>1000513019.1461706</v>
      </c>
      <c r="AC13" s="27">
        <f>+anexos!AB80</f>
        <v>1017707927.8225887</v>
      </c>
      <c r="AD13" s="27">
        <f>+anexos!AC80</f>
        <v>1034267761.57271</v>
      </c>
      <c r="AE13" s="27">
        <f>+anexos!AD80</f>
        <v>1050215976.1862456</v>
      </c>
      <c r="AF13" s="27">
        <f>+anexos!AE80</f>
        <v>1065575161.1392659</v>
      </c>
      <c r="AG13" s="27">
        <f>+anexos!AF80</f>
        <v>1080367071.5905387</v>
      </c>
      <c r="AH13" s="27">
        <f>+anexos!AG80</f>
        <v>1094612659.1961126</v>
      </c>
      <c r="AI13" s="27">
        <f>+anexos!AH80</f>
        <v>1108332101.7858033</v>
      </c>
      <c r="AJ13" s="27">
        <f>+anexos!AI80</f>
        <v>1121544831.9436083</v>
      </c>
      <c r="AK13" s="27">
        <f>+anexos!AJ80</f>
        <v>1134269564.5325367</v>
      </c>
      <c r="AL13" s="27">
        <f>+anexos!AK80</f>
        <v>1146524323.2028399</v>
      </c>
      <c r="AM13" s="27">
        <f>+anexos!AL80</f>
        <v>1160349155.2351875</v>
      </c>
      <c r="AN13" s="27">
        <f>+anexos!AM80</f>
        <v>1173651861.6998351</v>
      </c>
      <c r="AO13" s="27">
        <f>+anexos!AN80</f>
        <v>1186452161.8315482</v>
      </c>
      <c r="AP13" s="27">
        <f>+anexos!AO80</f>
        <v>1198769030.1242805</v>
      </c>
      <c r="AQ13" s="27">
        <f>+anexos!AP80</f>
        <v>1210620724.4579668</v>
      </c>
      <c r="AR13" s="27">
        <f>+anexos!AQ80</f>
        <v>1222024813.1630492</v>
      </c>
      <c r="AS13" s="27">
        <f>+anexos!AR80</f>
        <v>1232998201.0628479</v>
      </c>
      <c r="AT13" s="27">
        <f>+anexos!AS80</f>
        <v>1243557154.5323858</v>
      </c>
      <c r="AU13" s="27">
        <f>+anexos!AT80</f>
        <v>1253717325.6108103</v>
      </c>
      <c r="AV13" s="27">
        <f>+anexos!AU80</f>
        <v>1263493775.203155</v>
      </c>
      <c r="AW13" s="27">
        <f>+anexos!AV80</f>
        <v>1272900995.4058368</v>
      </c>
      <c r="AX13" s="27">
        <f>+anexos!AW80</f>
        <v>1281952930.9889796</v>
      </c>
      <c r="AY13" s="27">
        <f>+anexos!AX80</f>
        <v>1292736629.1520023</v>
      </c>
      <c r="AZ13" s="27">
        <f>+anexos!AY80</f>
        <v>1303104070.524951</v>
      </c>
      <c r="BA13" s="27">
        <f>+anexos!AZ80</f>
        <v>1313071322.8531075</v>
      </c>
      <c r="BB13" s="27">
        <f>+anexos!BA80</f>
        <v>1322653833.6577849</v>
      </c>
      <c r="BC13" s="27">
        <f>+anexos!BB80</f>
        <v>1331866454.1773202</v>
      </c>
      <c r="BD13" s="27">
        <f>+anexos!BC80</f>
        <v>1340723462.3839309</v>
      </c>
      <c r="BE13" s="27">
        <f>+anexos!BD80</f>
        <v>1349238585.1121082</v>
      </c>
      <c r="BF13" s="27">
        <f>+anexos!BE80</f>
        <v>1357425019.3328424</v>
      </c>
      <c r="BG13" s="27">
        <f>+anexos!BF80</f>
        <v>1365295452.6066508</v>
      </c>
      <c r="BH13" s="27">
        <f>+anexos!BG80</f>
        <v>1372862082.7471073</v>
      </c>
      <c r="BI13" s="27">
        <f>+anexos!BH80</f>
        <v>1380136636.7253482</v>
      </c>
      <c r="BJ13" s="27">
        <f>+anexos!BI80</f>
        <v>1387130388.8448551</v>
      </c>
    </row>
    <row r="14" spans="1:62" s="1" customFormat="1" x14ac:dyDescent="0.2">
      <c r="A14" s="26" t="str">
        <f>+'EF. Anuales'!A14</f>
        <v>Obligaciones Financieras</v>
      </c>
      <c r="B14" s="27">
        <f>+'EF. Anuales'!H14</f>
        <v>0</v>
      </c>
      <c r="C14" s="27">
        <f>+anexos!B88</f>
        <v>0</v>
      </c>
      <c r="D14" s="27">
        <f>+anexos!C88</f>
        <v>0</v>
      </c>
      <c r="E14" s="27">
        <f>+anexos!D88</f>
        <v>0</v>
      </c>
      <c r="F14" s="27">
        <f>+anexos!E88</f>
        <v>0</v>
      </c>
      <c r="G14" s="27">
        <f>+anexos!F88</f>
        <v>0</v>
      </c>
      <c r="H14" s="27">
        <f>+anexos!G88</f>
        <v>0</v>
      </c>
      <c r="I14" s="27">
        <f>+anexos!H88</f>
        <v>0</v>
      </c>
      <c r="J14" s="27">
        <f>+anexos!I88</f>
        <v>0</v>
      </c>
      <c r="K14" s="27">
        <f>+anexos!J88</f>
        <v>0</v>
      </c>
      <c r="L14" s="27">
        <f>+anexos!K88</f>
        <v>0</v>
      </c>
      <c r="M14" s="27">
        <f>+anexos!L88</f>
        <v>0</v>
      </c>
      <c r="N14" s="27">
        <f>+anexos!M88</f>
        <v>0</v>
      </c>
      <c r="O14" s="27">
        <f>+anexos!N88</f>
        <v>0</v>
      </c>
      <c r="P14" s="27">
        <f>+anexos!O88</f>
        <v>0</v>
      </c>
      <c r="Q14" s="27">
        <f>+anexos!P88</f>
        <v>0</v>
      </c>
      <c r="R14" s="27">
        <f>+anexos!Q88</f>
        <v>0</v>
      </c>
      <c r="S14" s="27">
        <f>+anexos!R88</f>
        <v>0</v>
      </c>
      <c r="T14" s="27">
        <f>+anexos!S88</f>
        <v>0</v>
      </c>
      <c r="U14" s="27">
        <f>+anexos!T88</f>
        <v>0</v>
      </c>
      <c r="V14" s="27">
        <f>+anexos!U88</f>
        <v>0</v>
      </c>
      <c r="W14" s="27">
        <f>+anexos!V88</f>
        <v>0</v>
      </c>
      <c r="X14" s="27">
        <f>+anexos!W88</f>
        <v>0</v>
      </c>
      <c r="Y14" s="27">
        <f>+anexos!X88</f>
        <v>0</v>
      </c>
      <c r="Z14" s="27">
        <f>+anexos!Y88</f>
        <v>0</v>
      </c>
      <c r="AA14" s="27">
        <f>+anexos!Z88</f>
        <v>0</v>
      </c>
      <c r="AB14" s="27">
        <f>+anexos!AA88</f>
        <v>0</v>
      </c>
      <c r="AC14" s="27">
        <f>+anexos!AB88</f>
        <v>0</v>
      </c>
      <c r="AD14" s="27">
        <f>+anexos!AC88</f>
        <v>0</v>
      </c>
      <c r="AE14" s="27">
        <f>+anexos!AD88</f>
        <v>0</v>
      </c>
      <c r="AF14" s="27">
        <f>+anexos!AE88</f>
        <v>0</v>
      </c>
      <c r="AG14" s="27">
        <f>+anexos!AF88</f>
        <v>205970504.53882563</v>
      </c>
      <c r="AH14" s="27">
        <f>+anexos!AG88</f>
        <v>211453392.57029438</v>
      </c>
      <c r="AI14" s="27">
        <f>+anexos!AH88</f>
        <v>308370602.5180797</v>
      </c>
      <c r="AJ14" s="27">
        <f>+anexos!AI88</f>
        <v>299804752.44813305</v>
      </c>
      <c r="AK14" s="27">
        <f>+anexos!AJ88</f>
        <v>291476842.65790713</v>
      </c>
      <c r="AL14" s="27">
        <f>+anexos!AK88</f>
        <v>454926898.49250662</v>
      </c>
      <c r="AM14" s="27">
        <f>+anexos!AL88</f>
        <v>517375921.40263742</v>
      </c>
      <c r="AN14" s="27">
        <f>+anexos!AM88</f>
        <v>622965072.83792448</v>
      </c>
      <c r="AO14" s="27">
        <f>+anexos!AN88</f>
        <v>702121828.93998802</v>
      </c>
      <c r="AP14" s="27">
        <f>+anexos!AO88</f>
        <v>682618444.80276608</v>
      </c>
      <c r="AQ14" s="27">
        <f>+anexos!AP88</f>
        <v>664915724.32569838</v>
      </c>
      <c r="AR14" s="27">
        <f>+anexos!AQ88</f>
        <v>796078874.77123868</v>
      </c>
      <c r="AS14" s="27">
        <f>+anexos!AR88</f>
        <v>958956333.88856697</v>
      </c>
      <c r="AT14" s="27">
        <f>+anexos!AS88</f>
        <v>989918147.28520894</v>
      </c>
      <c r="AU14" s="27">
        <f>+anexos!AT88</f>
        <v>1077609904.4287715</v>
      </c>
      <c r="AV14" s="27">
        <f>+anexos!AU88</f>
        <v>1047676295.9724168</v>
      </c>
      <c r="AW14" s="27">
        <f>+anexos!AV88</f>
        <v>1018574176.6398497</v>
      </c>
      <c r="AX14" s="27">
        <f>+anexos!AW88</f>
        <v>1214602935.8647268</v>
      </c>
      <c r="AY14" s="27">
        <f>+anexos!AX88</f>
        <v>1256985632.1696393</v>
      </c>
      <c r="AZ14" s="27">
        <f>+anexos!AY88</f>
        <v>1365844684.8352149</v>
      </c>
      <c r="BA14" s="27">
        <f>+anexos!AZ88</f>
        <v>1434841947.3503833</v>
      </c>
      <c r="BB14" s="27">
        <f>+anexos!BA88</f>
        <v>1394985226.5906503</v>
      </c>
      <c r="BC14" s="27">
        <f>+anexos!BB88</f>
        <v>1363602694.8946621</v>
      </c>
      <c r="BD14" s="27">
        <f>+anexos!BC88</f>
        <v>1492071230.123322</v>
      </c>
      <c r="BE14" s="27">
        <f>+anexos!BD88</f>
        <v>1644015879.8981318</v>
      </c>
      <c r="BF14" s="27">
        <f>+anexos!BE88</f>
        <v>1666362264.07131</v>
      </c>
      <c r="BG14" s="27">
        <f>+anexos!BF88</f>
        <v>1742098306.8944058</v>
      </c>
      <c r="BH14" s="27">
        <f>+anexos!BG88</f>
        <v>1785752334.7187231</v>
      </c>
      <c r="BI14" s="27">
        <f>+anexos!BH88</f>
        <v>1835713610.3430939</v>
      </c>
      <c r="BJ14" s="27">
        <f>+anexos!BI88</f>
        <v>2029726588.660892</v>
      </c>
    </row>
    <row r="15" spans="1:62" s="1" customFormat="1" x14ac:dyDescent="0.2">
      <c r="A15" s="26" t="str">
        <f>+'EF. Anuales'!A15</f>
        <v>Provisiones</v>
      </c>
      <c r="B15" s="27">
        <f>+'EF. Anuales'!H15</f>
        <v>0</v>
      </c>
      <c r="C15" s="27">
        <f>+anexos!B116</f>
        <v>0</v>
      </c>
      <c r="D15" s="27">
        <f>+anexos!C116</f>
        <v>0</v>
      </c>
      <c r="E15" s="27">
        <f>+anexos!D116</f>
        <v>0</v>
      </c>
      <c r="F15" s="27">
        <f>+anexos!E116</f>
        <v>0</v>
      </c>
      <c r="G15" s="27">
        <f>+anexos!F116</f>
        <v>0</v>
      </c>
      <c r="H15" s="27">
        <f>+anexos!G116</f>
        <v>0</v>
      </c>
      <c r="I15" s="27">
        <f>+anexos!H116</f>
        <v>0</v>
      </c>
      <c r="J15" s="27">
        <f>+anexos!I116</f>
        <v>0</v>
      </c>
      <c r="K15" s="27">
        <f>+anexos!J116</f>
        <v>0</v>
      </c>
      <c r="L15" s="27">
        <f>+anexos!K116</f>
        <v>0</v>
      </c>
      <c r="M15" s="27">
        <f>+anexos!L116</f>
        <v>0</v>
      </c>
      <c r="N15" s="27">
        <f>+anexos!M116</f>
        <v>0</v>
      </c>
      <c r="O15" s="27">
        <f>+anexos!N116</f>
        <v>0</v>
      </c>
      <c r="P15" s="27">
        <f>+anexos!O116</f>
        <v>0</v>
      </c>
      <c r="Q15" s="27">
        <f>+anexos!P116</f>
        <v>0</v>
      </c>
      <c r="R15" s="27">
        <f>+anexos!Q116</f>
        <v>0</v>
      </c>
      <c r="S15" s="27">
        <f>+anexos!R116</f>
        <v>0</v>
      </c>
      <c r="T15" s="27">
        <f>+anexos!S116</f>
        <v>0</v>
      </c>
      <c r="U15" s="27">
        <f>+anexos!T116</f>
        <v>0</v>
      </c>
      <c r="V15" s="27">
        <f>+anexos!U116</f>
        <v>0</v>
      </c>
      <c r="W15" s="27">
        <f>+anexos!V116</f>
        <v>0</v>
      </c>
      <c r="X15" s="27">
        <f>+anexos!W116</f>
        <v>0</v>
      </c>
      <c r="Y15" s="27">
        <f>+anexos!X116</f>
        <v>0</v>
      </c>
      <c r="Z15" s="27">
        <f>+anexos!Y116</f>
        <v>0</v>
      </c>
      <c r="AA15" s="27">
        <f>+anexos!Z116</f>
        <v>0</v>
      </c>
      <c r="AB15" s="27">
        <f>+anexos!AA116</f>
        <v>0</v>
      </c>
      <c r="AC15" s="27">
        <f>+anexos!AB116</f>
        <v>0</v>
      </c>
      <c r="AD15" s="27">
        <f>+anexos!AC116</f>
        <v>0</v>
      </c>
      <c r="AE15" s="27">
        <f>+anexos!AD116</f>
        <v>0</v>
      </c>
      <c r="AF15" s="27">
        <f>+anexos!AE116</f>
        <v>0</v>
      </c>
      <c r="AG15" s="27">
        <f>+anexos!AF116</f>
        <v>0</v>
      </c>
      <c r="AH15" s="27">
        <f>+anexos!AG116</f>
        <v>0</v>
      </c>
      <c r="AI15" s="27">
        <f>+anexos!AH116</f>
        <v>0</v>
      </c>
      <c r="AJ15" s="27">
        <f>+anexos!AI116</f>
        <v>0</v>
      </c>
      <c r="AK15" s="27">
        <f>+anexos!AJ116</f>
        <v>0</v>
      </c>
      <c r="AL15" s="27">
        <f>+anexos!AK116</f>
        <v>0</v>
      </c>
      <c r="AM15" s="27">
        <f>+anexos!AL116</f>
        <v>0</v>
      </c>
      <c r="AN15" s="27">
        <f>+anexos!AM116</f>
        <v>0</v>
      </c>
      <c r="AO15" s="27">
        <f>+anexos!AN116</f>
        <v>0</v>
      </c>
      <c r="AP15" s="27">
        <f>+anexos!AO116</f>
        <v>0</v>
      </c>
      <c r="AQ15" s="27">
        <f>+anexos!AP116</f>
        <v>0</v>
      </c>
      <c r="AR15" s="27">
        <f>+anexos!AQ116</f>
        <v>0</v>
      </c>
      <c r="AS15" s="27">
        <f>+anexos!AR116</f>
        <v>0</v>
      </c>
      <c r="AT15" s="27">
        <f>+anexos!AS116</f>
        <v>0</v>
      </c>
      <c r="AU15" s="27">
        <f>+anexos!AT116</f>
        <v>0</v>
      </c>
      <c r="AV15" s="27">
        <f>+anexos!AU116</f>
        <v>0</v>
      </c>
      <c r="AW15" s="27">
        <f>+anexos!AV116</f>
        <v>0</v>
      </c>
      <c r="AX15" s="27">
        <f>+anexos!AW116</f>
        <v>0</v>
      </c>
      <c r="AY15" s="27">
        <f>+anexos!AX116</f>
        <v>0</v>
      </c>
      <c r="AZ15" s="27">
        <f>+anexos!AY116</f>
        <v>0</v>
      </c>
      <c r="BA15" s="27">
        <f>+anexos!AZ116</f>
        <v>0</v>
      </c>
      <c r="BB15" s="27">
        <f>+anexos!BA116</f>
        <v>0</v>
      </c>
      <c r="BC15" s="27">
        <f>+anexos!BB116</f>
        <v>0</v>
      </c>
      <c r="BD15" s="27">
        <f>+anexos!BC116</f>
        <v>0</v>
      </c>
      <c r="BE15" s="27">
        <f>+anexos!BD116</f>
        <v>0</v>
      </c>
      <c r="BF15" s="27">
        <f>+anexos!BE116</f>
        <v>0</v>
      </c>
      <c r="BG15" s="27">
        <f>+anexos!BF116</f>
        <v>0</v>
      </c>
      <c r="BH15" s="27">
        <f>+anexos!BG116</f>
        <v>0</v>
      </c>
      <c r="BI15" s="27">
        <f>+anexos!BH116</f>
        <v>0</v>
      </c>
      <c r="BJ15" s="27">
        <f>+anexos!BI116</f>
        <v>0</v>
      </c>
    </row>
    <row r="16" spans="1:62" s="1" customFormat="1" x14ac:dyDescent="0.2">
      <c r="A16" s="26" t="str">
        <f>+'EF. Anuales'!A16</f>
        <v>Fondos</v>
      </c>
      <c r="B16" s="27">
        <f>+'EF. Anuales'!H16</f>
        <v>500000000</v>
      </c>
      <c r="C16" s="27">
        <f>+anexos!B103</f>
        <v>490366666.66666669</v>
      </c>
      <c r="D16" s="27">
        <f>+anexos!C103</f>
        <v>481099722.22222227</v>
      </c>
      <c r="E16" s="27">
        <f>+anexos!D103</f>
        <v>594901167.05496287</v>
      </c>
      <c r="F16" s="27">
        <f>+anexos!E103</f>
        <v>581208618.42767274</v>
      </c>
      <c r="G16" s="27">
        <f>+anexos!F103</f>
        <v>568051592.6598531</v>
      </c>
      <c r="H16" s="27">
        <f>+anexos!G103</f>
        <v>555407776.29902589</v>
      </c>
      <c r="I16" s="27">
        <f>+anexos!H103</f>
        <v>543255785.61989987</v>
      </c>
      <c r="J16" s="27">
        <f>+anexos!I103</f>
        <v>531575127.88573736</v>
      </c>
      <c r="K16" s="27">
        <f>+anexos!J103</f>
        <v>521984164.22383159</v>
      </c>
      <c r="L16" s="27">
        <f>+anexos!K103</f>
        <v>512752574.04783863</v>
      </c>
      <c r="M16" s="27">
        <f>+anexos!L103</f>
        <v>503865383.46251202</v>
      </c>
      <c r="N16" s="27">
        <f>+anexos!M103</f>
        <v>495308242.48490733</v>
      </c>
      <c r="O16" s="27">
        <f>+anexos!N103</f>
        <v>487067399.04803622</v>
      </c>
      <c r="P16" s="27">
        <f>+anexos!O103</f>
        <v>479161874.08770138</v>
      </c>
      <c r="Q16" s="27">
        <f>+anexos!P103</f>
        <v>537067736.00666142</v>
      </c>
      <c r="R16" s="27">
        <f>+anexos!Q103</f>
        <v>527062763.67305052</v>
      </c>
      <c r="S16" s="27">
        <f>+anexos!R103</f>
        <v>517466615.1866734</v>
      </c>
      <c r="T16" s="27">
        <f>+anexos!S103</f>
        <v>508262256.22056198</v>
      </c>
      <c r="U16" s="27">
        <f>+anexos!T103</f>
        <v>499433362.2113719</v>
      </c>
      <c r="V16" s="27">
        <f>+anexos!U103</f>
        <v>490964288.78589809</v>
      </c>
      <c r="W16" s="27">
        <f>+anexos!V103</f>
        <v>484011640.419819</v>
      </c>
      <c r="X16" s="27">
        <f>+anexos!W103</f>
        <v>477339870.9856599</v>
      </c>
      <c r="Y16" s="27">
        <f>+anexos!X103</f>
        <v>470937277.19459075</v>
      </c>
      <c r="Z16" s="27">
        <f>+anexos!Y103</f>
        <v>464792643.39481616</v>
      </c>
      <c r="AA16" s="27">
        <f>+anexos!Z103</f>
        <v>458895221.25336552</v>
      </c>
      <c r="AB16" s="27">
        <f>+anexos!AA103</f>
        <v>453261154.53447527</v>
      </c>
      <c r="AC16" s="27">
        <f>+anexos!AB103</f>
        <v>550967306.02350271</v>
      </c>
      <c r="AD16" s="27">
        <f>+anexos!AC103</f>
        <v>541532161.43919015</v>
      </c>
      <c r="AE16" s="27">
        <f>+anexos!AD103</f>
        <v>532507777.37922388</v>
      </c>
      <c r="AF16" s="27">
        <f>+anexos!AE103</f>
        <v>523877038.82175618</v>
      </c>
      <c r="AG16" s="27">
        <f>+anexos!AF103</f>
        <v>515623543.87084961</v>
      </c>
      <c r="AH16" s="27">
        <f>+anexos!AG103</f>
        <v>507731574.04289752</v>
      </c>
      <c r="AI16" s="27">
        <f>+anexos!AH103</f>
        <v>501206813.84111011</v>
      </c>
      <c r="AJ16" s="27">
        <f>+anexos!AI103</f>
        <v>494972870.36023051</v>
      </c>
      <c r="AK16" s="27">
        <f>+anexos!AJ103</f>
        <v>489017626.23688757</v>
      </c>
      <c r="AL16" s="27">
        <f>+anexos!AK103</f>
        <v>483329468.9978506</v>
      </c>
      <c r="AM16" s="27">
        <f>+anexos!AL103</f>
        <v>477897270.02294016</v>
      </c>
      <c r="AN16" s="27">
        <f>+anexos!AM103</f>
        <v>472738791.95323431</v>
      </c>
      <c r="AO16" s="27">
        <f>+anexos!AN103</f>
        <v>618547952.26513791</v>
      </c>
      <c r="AP16" s="27">
        <f>+anexos!AO103</f>
        <v>607623787.66450715</v>
      </c>
      <c r="AQ16" s="27">
        <f>+anexos!AP103</f>
        <v>597202175.87015271</v>
      </c>
      <c r="AR16" s="27">
        <f>+anexos!AQ103</f>
        <v>587262177.181813</v>
      </c>
      <c r="AS16" s="27">
        <f>+anexos!AR103</f>
        <v>577783724.38673747</v>
      </c>
      <c r="AT16" s="27">
        <f>+anexos!AS103</f>
        <v>568747586.40604007</v>
      </c>
      <c r="AU16" s="27">
        <f>+anexos!AT103</f>
        <v>560965039.42903841</v>
      </c>
      <c r="AV16" s="27">
        <f>+anexos!AU103</f>
        <v>553556750.38446391</v>
      </c>
      <c r="AW16" s="27">
        <f>+anexos!AV103</f>
        <v>546507125.19179869</v>
      </c>
      <c r="AX16" s="27">
        <f>+anexos!AW103</f>
        <v>539801219.52388</v>
      </c>
      <c r="AY16" s="27">
        <f>+anexos!AX103</f>
        <v>533424711.73384333</v>
      </c>
      <c r="AZ16" s="27">
        <f>+anexos!AY103</f>
        <v>527393867.99514151</v>
      </c>
      <c r="BA16" s="27">
        <f>+anexos!AZ103</f>
        <v>755097586.16945863</v>
      </c>
      <c r="BB16" s="27">
        <f>+anexos!BA103</f>
        <v>739990325.11610627</v>
      </c>
      <c r="BC16" s="27">
        <f>+anexos!BB103</f>
        <v>725592509.5000602</v>
      </c>
      <c r="BD16" s="27">
        <f>+anexos!BC103</f>
        <v>711874579.09476602</v>
      </c>
      <c r="BE16" s="27">
        <f>+anexos!BD103</f>
        <v>698808205.34977579</v>
      </c>
      <c r="BF16" s="27">
        <f>+anexos!BE103</f>
        <v>686366240.0709101</v>
      </c>
      <c r="BG16" s="27">
        <f>+anexos!BF103</f>
        <v>675444192.31147397</v>
      </c>
      <c r="BH16" s="27">
        <f>+anexos!BG103</f>
        <v>665061604.79456902</v>
      </c>
      <c r="BI16" s="27">
        <f>+anexos!BH103</f>
        <v>655196000.01008976</v>
      </c>
      <c r="BJ16" s="27">
        <f>+anexos!BI103</f>
        <v>645825837.01085162</v>
      </c>
    </row>
    <row r="17" spans="1:62" s="1" customFormat="1" x14ac:dyDescent="0.2">
      <c r="A17" s="26" t="str">
        <f>+'EF. Anuales'!A17</f>
        <v>Otros pasivos</v>
      </c>
      <c r="B17" s="27">
        <f>+'EF. Anuales'!H17</f>
        <v>0</v>
      </c>
      <c r="C17" s="27">
        <f>+anexos!B95</f>
        <v>0</v>
      </c>
      <c r="D17" s="27">
        <f>+anexos!C95</f>
        <v>0</v>
      </c>
      <c r="E17" s="27">
        <f>+anexos!D95</f>
        <v>0</v>
      </c>
      <c r="F17" s="27">
        <f>+anexos!E95</f>
        <v>0</v>
      </c>
      <c r="G17" s="27">
        <f>+anexos!F95</f>
        <v>0</v>
      </c>
      <c r="H17" s="27">
        <f>+anexos!G95</f>
        <v>0</v>
      </c>
      <c r="I17" s="27">
        <f>+anexos!H95</f>
        <v>0</v>
      </c>
      <c r="J17" s="27">
        <f>+anexos!I95</f>
        <v>0</v>
      </c>
      <c r="K17" s="27">
        <f>+anexos!J95</f>
        <v>0</v>
      </c>
      <c r="L17" s="27">
        <f>+anexos!K95</f>
        <v>0</v>
      </c>
      <c r="M17" s="27">
        <f>+anexos!L95</f>
        <v>0</v>
      </c>
      <c r="N17" s="27">
        <f>+anexos!M95</f>
        <v>0</v>
      </c>
      <c r="O17" s="27">
        <f>+anexos!N95</f>
        <v>0</v>
      </c>
      <c r="P17" s="27">
        <f>+anexos!O95</f>
        <v>0</v>
      </c>
      <c r="Q17" s="27">
        <f>+anexos!P95</f>
        <v>0</v>
      </c>
      <c r="R17" s="27">
        <f>+anexos!Q95</f>
        <v>0</v>
      </c>
      <c r="S17" s="27">
        <f>+anexos!R95</f>
        <v>0</v>
      </c>
      <c r="T17" s="27">
        <f>+anexos!S95</f>
        <v>0</v>
      </c>
      <c r="U17" s="27">
        <f>+anexos!T95</f>
        <v>0</v>
      </c>
      <c r="V17" s="27">
        <f>+anexos!U95</f>
        <v>0</v>
      </c>
      <c r="W17" s="27">
        <f>+anexos!V95</f>
        <v>0</v>
      </c>
      <c r="X17" s="27">
        <f>+anexos!W95</f>
        <v>0</v>
      </c>
      <c r="Y17" s="27">
        <f>+anexos!X95</f>
        <v>0</v>
      </c>
      <c r="Z17" s="27">
        <f>+anexos!Y95</f>
        <v>0</v>
      </c>
      <c r="AA17" s="27">
        <f>+anexos!Z95</f>
        <v>0</v>
      </c>
      <c r="AB17" s="27">
        <f>+anexos!AA95</f>
        <v>0</v>
      </c>
      <c r="AC17" s="27">
        <f>+anexos!AB95</f>
        <v>0</v>
      </c>
      <c r="AD17" s="27">
        <f>+anexos!AC95</f>
        <v>0</v>
      </c>
      <c r="AE17" s="27">
        <f>+anexos!AD95</f>
        <v>0</v>
      </c>
      <c r="AF17" s="27">
        <f>+anexos!AE95</f>
        <v>0</v>
      </c>
      <c r="AG17" s="27">
        <f>+anexos!AF95</f>
        <v>0</v>
      </c>
      <c r="AH17" s="27">
        <f>+anexos!AG95</f>
        <v>0</v>
      </c>
      <c r="AI17" s="27">
        <f>+anexos!AH95</f>
        <v>0</v>
      </c>
      <c r="AJ17" s="27">
        <f>+anexos!AI95</f>
        <v>0</v>
      </c>
      <c r="AK17" s="27">
        <f>+anexos!AJ95</f>
        <v>0</v>
      </c>
      <c r="AL17" s="27">
        <f>+anexos!AK95</f>
        <v>0</v>
      </c>
      <c r="AM17" s="27">
        <f>+anexos!AL95</f>
        <v>0</v>
      </c>
      <c r="AN17" s="27">
        <f>+anexos!AM95</f>
        <v>0</v>
      </c>
      <c r="AO17" s="27">
        <f>+anexos!AN95</f>
        <v>0</v>
      </c>
      <c r="AP17" s="27">
        <f>+anexos!AO95</f>
        <v>0</v>
      </c>
      <c r="AQ17" s="27">
        <f>+anexos!AP95</f>
        <v>0</v>
      </c>
      <c r="AR17" s="27">
        <f>+anexos!AQ95</f>
        <v>0</v>
      </c>
      <c r="AS17" s="27">
        <f>+anexos!AR95</f>
        <v>0</v>
      </c>
      <c r="AT17" s="27">
        <f>+anexos!AS95</f>
        <v>0</v>
      </c>
      <c r="AU17" s="27">
        <f>+anexos!AT95</f>
        <v>0</v>
      </c>
      <c r="AV17" s="27">
        <f>+anexos!AU95</f>
        <v>0</v>
      </c>
      <c r="AW17" s="27">
        <f>+anexos!AV95</f>
        <v>0</v>
      </c>
      <c r="AX17" s="27">
        <f>+anexos!AW95</f>
        <v>0</v>
      </c>
      <c r="AY17" s="27">
        <f>+anexos!AX95</f>
        <v>0</v>
      </c>
      <c r="AZ17" s="27">
        <f>+anexos!AY95</f>
        <v>0</v>
      </c>
      <c r="BA17" s="27">
        <f>+anexos!AZ95</f>
        <v>0</v>
      </c>
      <c r="BB17" s="27">
        <f>+anexos!BA95</f>
        <v>0</v>
      </c>
      <c r="BC17" s="27">
        <f>+anexos!BB95</f>
        <v>0</v>
      </c>
      <c r="BD17" s="27">
        <f>+anexos!BC95</f>
        <v>0</v>
      </c>
      <c r="BE17" s="27">
        <f>+anexos!BD95</f>
        <v>0</v>
      </c>
      <c r="BF17" s="27">
        <f>+anexos!BE95</f>
        <v>0</v>
      </c>
      <c r="BG17" s="27">
        <f>+anexos!BF95</f>
        <v>0</v>
      </c>
      <c r="BH17" s="27">
        <f>+anexos!BG95</f>
        <v>0</v>
      </c>
      <c r="BI17" s="27">
        <f>+anexos!BH95</f>
        <v>0</v>
      </c>
      <c r="BJ17" s="27">
        <f>+anexos!BI95</f>
        <v>0</v>
      </c>
    </row>
    <row r="18" spans="1:62" s="3" customFormat="1" x14ac:dyDescent="0.2">
      <c r="A18" s="28" t="s">
        <v>17</v>
      </c>
      <c r="B18" s="29">
        <f t="shared" ref="B18:AG18" si="9">SUM(B11:B17)</f>
        <v>2742000000</v>
      </c>
      <c r="C18" s="29">
        <f t="shared" si="9"/>
        <v>2808712135.3058319</v>
      </c>
      <c r="D18" s="29">
        <f t="shared" si="9"/>
        <v>2873200573.4747744</v>
      </c>
      <c r="E18" s="29">
        <f t="shared" si="9"/>
        <v>3058267305.4788027</v>
      </c>
      <c r="F18" s="29">
        <f t="shared" si="9"/>
        <v>3113446263.6812043</v>
      </c>
      <c r="G18" s="29">
        <f t="shared" si="9"/>
        <v>3174049616.0293522</v>
      </c>
      <c r="H18" s="29">
        <f t="shared" si="9"/>
        <v>3232656107.2617402</v>
      </c>
      <c r="I18" s="29">
        <f t="shared" si="9"/>
        <v>3289341884.2385397</v>
      </c>
      <c r="J18" s="29">
        <f t="shared" si="9"/>
        <v>3344180388.9861503</v>
      </c>
      <c r="K18" s="29">
        <f t="shared" si="9"/>
        <v>3398880456.1079559</v>
      </c>
      <c r="L18" s="29">
        <f t="shared" si="9"/>
        <v>3451798906.7171855</v>
      </c>
      <c r="M18" s="29">
        <f t="shared" si="9"/>
        <v>3503004701.515512</v>
      </c>
      <c r="N18" s="29">
        <f t="shared" si="9"/>
        <v>3552564338.0325022</v>
      </c>
      <c r="O18" s="29">
        <f t="shared" si="9"/>
        <v>3601624633.4802904</v>
      </c>
      <c r="P18" s="29">
        <f t="shared" si="9"/>
        <v>3649175752.8051581</v>
      </c>
      <c r="Q18" s="29">
        <f t="shared" si="9"/>
        <v>3760764813.5719271</v>
      </c>
      <c r="R18" s="29">
        <f t="shared" si="9"/>
        <v>3802738005.9622598</v>
      </c>
      <c r="S18" s="29">
        <f t="shared" si="9"/>
        <v>3849137642.2185926</v>
      </c>
      <c r="T18" s="29">
        <f t="shared" si="9"/>
        <v>3894132805.4631362</v>
      </c>
      <c r="U18" s="29">
        <f t="shared" si="9"/>
        <v>3937776699.9365458</v>
      </c>
      <c r="V18" s="29">
        <f t="shared" si="9"/>
        <v>3980120621.2834682</v>
      </c>
      <c r="W18" s="29">
        <f t="shared" si="9"/>
        <v>4022385622.3585925</v>
      </c>
      <c r="X18" s="29">
        <f t="shared" si="9"/>
        <v>4063398207.2778597</v>
      </c>
      <c r="Y18" s="29">
        <f t="shared" si="9"/>
        <v>4103206414.8562508</v>
      </c>
      <c r="Z18" s="29">
        <f t="shared" si="9"/>
        <v>4141856550.0266485</v>
      </c>
      <c r="AA18" s="29">
        <f t="shared" si="9"/>
        <v>4180446554.4886827</v>
      </c>
      <c r="AB18" s="29">
        <f t="shared" si="9"/>
        <v>4217989141.5148535</v>
      </c>
      <c r="AC18" s="29">
        <f t="shared" si="9"/>
        <v>4357611807.6285315</v>
      </c>
      <c r="AD18" s="29">
        <f t="shared" si="9"/>
        <v>4388881773.4457989</v>
      </c>
      <c r="AE18" s="29">
        <f t="shared" si="9"/>
        <v>4423988951.5924215</v>
      </c>
      <c r="AF18" s="29">
        <f t="shared" si="9"/>
        <v>4458200411.3263111</v>
      </c>
      <c r="AG18" s="29">
        <f t="shared" si="9"/>
        <v>4697520229.3804493</v>
      </c>
      <c r="AH18" s="29">
        <f t="shared" ref="AH18:BJ18" si="10">SUM(AH11:AH17)</f>
        <v>4735522661.9506483</v>
      </c>
      <c r="AI18" s="29">
        <f t="shared" si="10"/>
        <v>4865181620.2387323</v>
      </c>
      <c r="AJ18" s="29">
        <f t="shared" si="10"/>
        <v>4888547878.4668608</v>
      </c>
      <c r="AK18" s="29">
        <f t="shared" si="10"/>
        <v>4911373195.0786867</v>
      </c>
      <c r="AL18" s="29">
        <f t="shared" si="10"/>
        <v>5105227248.0870142</v>
      </c>
      <c r="AM18" s="29">
        <f t="shared" si="10"/>
        <v>5197342571.7506714</v>
      </c>
      <c r="AN18" s="29">
        <f t="shared" si="10"/>
        <v>5331980967.1663465</v>
      </c>
      <c r="AO18" s="29">
        <f t="shared" si="10"/>
        <v>5590298289.3924856</v>
      </c>
      <c r="AP18" s="29">
        <f t="shared" si="10"/>
        <v>5592398983.8457479</v>
      </c>
      <c r="AQ18" s="29">
        <f t="shared" si="10"/>
        <v>5599338164.8290663</v>
      </c>
      <c r="AR18" s="29">
        <f t="shared" si="10"/>
        <v>5754747277.7508478</v>
      </c>
      <c r="AS18" s="29">
        <f t="shared" si="10"/>
        <v>5941488697.9746294</v>
      </c>
      <c r="AT18" s="29">
        <f t="shared" si="10"/>
        <v>5995945952.9701223</v>
      </c>
      <c r="AU18" s="29">
        <f t="shared" si="10"/>
        <v>6107607378.6170359</v>
      </c>
      <c r="AV18" s="29">
        <f t="shared" si="10"/>
        <v>6101268607.2984076</v>
      </c>
      <c r="AW18" s="29">
        <f t="shared" si="10"/>
        <v>6095400024.5337029</v>
      </c>
      <c r="AX18" s="29">
        <f t="shared" si="10"/>
        <v>6314314094.1462221</v>
      </c>
      <c r="AY18" s="29">
        <f t="shared" si="10"/>
        <v>6381484670.6149521</v>
      </c>
      <c r="AZ18" s="29">
        <f t="shared" si="10"/>
        <v>6514909132.638279</v>
      </c>
      <c r="BA18" s="29">
        <f t="shared" si="10"/>
        <v>6841660756.7204933</v>
      </c>
      <c r="BB18" s="29">
        <f t="shared" si="10"/>
        <v>6816223468.1101828</v>
      </c>
      <c r="BC18" s="29">
        <f t="shared" si="10"/>
        <v>6803090823.56182</v>
      </c>
      <c r="BD18" s="29">
        <f t="shared" si="10"/>
        <v>6949884660.4029531</v>
      </c>
      <c r="BE18" s="29">
        <f t="shared" si="10"/>
        <v>7120225608.0428677</v>
      </c>
      <c r="BF18" s="29">
        <f t="shared" si="10"/>
        <v>7161035130.3931322</v>
      </c>
      <c r="BG18" s="29">
        <f t="shared" si="10"/>
        <v>7256218770.2694111</v>
      </c>
      <c r="BH18" s="29">
        <f t="shared" si="10"/>
        <v>7319345657.495986</v>
      </c>
      <c r="BI18" s="29">
        <f t="shared" si="10"/>
        <v>7388803022.0244341</v>
      </c>
      <c r="BJ18" s="29">
        <f t="shared" si="10"/>
        <v>7602333437.7931566</v>
      </c>
    </row>
    <row r="19" spans="1:62" s="1" customFormat="1" x14ac:dyDescent="0.2">
      <c r="A19" s="26" t="str">
        <f>+'EF. Anuales'!A19</f>
        <v>Aportes Sociales</v>
      </c>
      <c r="B19" s="27">
        <f>+'EF. Anuales'!H19</f>
        <v>6391000000</v>
      </c>
      <c r="C19" s="27">
        <f>+anexos!B110</f>
        <v>6393412187.5</v>
      </c>
      <c r="D19" s="27">
        <f>+anexos!C110</f>
        <v>6394854294.6120691</v>
      </c>
      <c r="E19" s="27">
        <f>+anexos!D110</f>
        <v>6395345264.4897938</v>
      </c>
      <c r="F19" s="27">
        <f>+anexos!E110</f>
        <v>6394903785.7194595</v>
      </c>
      <c r="G19" s="27">
        <f>+anexos!F110</f>
        <v>6393548294.9462843</v>
      </c>
      <c r="H19" s="27">
        <f>+anexos!G110</f>
        <v>6391296979.4818077</v>
      </c>
      <c r="I19" s="27">
        <f>+anexos!H110</f>
        <v>6388167779.8925152</v>
      </c>
      <c r="J19" s="27">
        <f>+anexos!I110</f>
        <v>6384178392.5697689</v>
      </c>
      <c r="K19" s="27">
        <f>+anexos!J110</f>
        <v>6379346272.281126</v>
      </c>
      <c r="L19" s="27">
        <f>+anexos!K110</f>
        <v>6373688634.7031164</v>
      </c>
      <c r="M19" s="27">
        <f>+anexos!L110</f>
        <v>6367222458.9355536</v>
      </c>
      <c r="N19" s="27">
        <f>+anexos!M110</f>
        <v>6359964489.9974556</v>
      </c>
      <c r="O19" s="27">
        <f>+anexos!N110</f>
        <v>6368733055.438942</v>
      </c>
      <c r="P19" s="27">
        <f>+anexos!O110</f>
        <v>6377108951.8841314</v>
      </c>
      <c r="Q19" s="27">
        <f>+anexos!P110</f>
        <v>6385100728.8936844</v>
      </c>
      <c r="R19" s="27">
        <f>+anexos!Q110</f>
        <v>6392716758.1395521</v>
      </c>
      <c r="S19" s="27">
        <f>+anexos!R110</f>
        <v>6399965236.9928579</v>
      </c>
      <c r="T19" s="27">
        <f>+anexos!S110</f>
        <v>6406854192.0417109</v>
      </c>
      <c r="U19" s="27">
        <f>+anexos!T110</f>
        <v>6413391482.5402651</v>
      </c>
      <c r="V19" s="27">
        <f>+anexos!U110</f>
        <v>6419584803.7903242</v>
      </c>
      <c r="W19" s="27">
        <f>+anexos!V110</f>
        <v>6425441690.4567833</v>
      </c>
      <c r="X19" s="27">
        <f>+anexos!W110</f>
        <v>6430969519.8181295</v>
      </c>
      <c r="Y19" s="27">
        <f>+anexos!X110</f>
        <v>6436175514.9532681</v>
      </c>
      <c r="Z19" s="27">
        <f>+anexos!Y110</f>
        <v>6441066747.8658485</v>
      </c>
      <c r="AA19" s="27">
        <f>+anexos!Z110</f>
        <v>6457554475.380024</v>
      </c>
      <c r="AB19" s="27">
        <f>+anexos!AA110</f>
        <v>6474072413.9071865</v>
      </c>
      <c r="AC19" s="27">
        <f>+anexos!AB110</f>
        <v>6490620358.5370045</v>
      </c>
      <c r="AD19" s="27">
        <f>+anexos!AC110</f>
        <v>6507198109.7450581</v>
      </c>
      <c r="AE19" s="27">
        <f>+anexos!AD110</f>
        <v>6523805473.244442</v>
      </c>
      <c r="AF19" s="27">
        <f>+anexos!AE110</f>
        <v>6540442259.841651</v>
      </c>
      <c r="AG19" s="27">
        <f>+anexos!AF110</f>
        <v>6557108285.2966089</v>
      </c>
      <c r="AH19" s="27">
        <f>+anexos!AG110</f>
        <v>6573803370.1867228</v>
      </c>
      <c r="AI19" s="27">
        <f>+anexos!AH110</f>
        <v>6590527339.7748423</v>
      </c>
      <c r="AJ19" s="27">
        <f>+anexos!AI110</f>
        <v>6607280023.8809938</v>
      </c>
      <c r="AK19" s="27">
        <f>+anexos!AJ110</f>
        <v>6624061256.757803</v>
      </c>
      <c r="AL19" s="27">
        <f>+anexos!AK110</f>
        <v>6640870876.9694624</v>
      </c>
      <c r="AM19" s="27">
        <f>+anexos!AL110</f>
        <v>6667080412.88346</v>
      </c>
      <c r="AN19" s="27">
        <f>+anexos!AM110</f>
        <v>6693734302.421277</v>
      </c>
      <c r="AO19" s="27">
        <f>+anexos!AN110</f>
        <v>6720823636.4810152</v>
      </c>
      <c r="AP19" s="27">
        <f>+anexos!AO110</f>
        <v>6748339782.6148243</v>
      </c>
      <c r="AQ19" s="27">
        <f>+anexos!AP110</f>
        <v>6776274375.5853596</v>
      </c>
      <c r="AR19" s="27">
        <f>+anexos!AQ110</f>
        <v>6804619308.2735071</v>
      </c>
      <c r="AS19" s="27">
        <f>+anexos!AR110</f>
        <v>6833366722.9232473</v>
      </c>
      <c r="AT19" s="27">
        <f>+anexos!AS110</f>
        <v>6862509002.7101336</v>
      </c>
      <c r="AU19" s="27">
        <f>+anexos!AT110</f>
        <v>6892038763.6204491</v>
      </c>
      <c r="AV19" s="27">
        <f>+anexos!AU110</f>
        <v>6921948846.6286449</v>
      </c>
      <c r="AW19" s="27">
        <f>+anexos!AV110</f>
        <v>6952232310.1612225</v>
      </c>
      <c r="AX19" s="27">
        <f>+anexos!AW110</f>
        <v>6982882422.8356991</v>
      </c>
      <c r="AY19" s="27">
        <f>+anexos!AX110</f>
        <v>7023824415.2463884</v>
      </c>
      <c r="AZ19" s="27">
        <f>+anexos!AY110</f>
        <v>7065550943.6607771</v>
      </c>
      <c r="BA19" s="27">
        <f>+anexos!AZ110</f>
        <v>7108047364.0786047</v>
      </c>
      <c r="BB19" s="27">
        <f>+anexos!BA110</f>
        <v>7151299542.7123346</v>
      </c>
      <c r="BC19" s="27">
        <f>+anexos!BB110</f>
        <v>7195293835.8145065</v>
      </c>
      <c r="BD19" s="27">
        <f>+anexos!BC110</f>
        <v>7240017070.3965025</v>
      </c>
      <c r="BE19" s="27">
        <f>+anexos!BD110</f>
        <v>7285456525.7952166</v>
      </c>
      <c r="BF19" s="27">
        <f>+anexos!BE110</f>
        <v>7331599916.0464649</v>
      </c>
      <c r="BG19" s="27">
        <f>+anexos!BF110</f>
        <v>7378435373.0261297</v>
      </c>
      <c r="BH19" s="27">
        <f>+anexos!BG110</f>
        <v>7425951430.3221359</v>
      </c>
      <c r="BI19" s="27">
        <f>+anexos!BH110</f>
        <v>7474137007.8022461</v>
      </c>
      <c r="BJ19" s="27">
        <f>+anexos!BI110</f>
        <v>7522981396.8445406</v>
      </c>
    </row>
    <row r="20" spans="1:62" s="1" customFormat="1" x14ac:dyDescent="0.2">
      <c r="A20" s="26" t="str">
        <f>+'EF. Anuales'!A20</f>
        <v>Reservas, fondos y Superavit</v>
      </c>
      <c r="B20" s="27">
        <f>+'EF. Anuales'!H20</f>
        <v>1182375809.03</v>
      </c>
      <c r="C20" s="27">
        <f>+B20</f>
        <v>1182375809.03</v>
      </c>
      <c r="D20" s="27">
        <f t="shared" ref="D20" si="11">+C20</f>
        <v>1182375809.03</v>
      </c>
      <c r="E20" s="27">
        <f>(+D20)+((D21)*20%)</f>
        <v>1213055125.678</v>
      </c>
      <c r="F20" s="27">
        <f>+E20</f>
        <v>1213055125.678</v>
      </c>
      <c r="G20" s="27">
        <f t="shared" ref="G20:N20" si="12">+F20</f>
        <v>1213055125.678</v>
      </c>
      <c r="H20" s="27">
        <f t="shared" si="12"/>
        <v>1213055125.678</v>
      </c>
      <c r="I20" s="27">
        <f t="shared" si="12"/>
        <v>1213055125.678</v>
      </c>
      <c r="J20" s="27">
        <f t="shared" si="12"/>
        <v>1213055125.678</v>
      </c>
      <c r="K20" s="27">
        <f t="shared" si="12"/>
        <v>1213055125.678</v>
      </c>
      <c r="L20" s="27">
        <f t="shared" si="12"/>
        <v>1213055125.678</v>
      </c>
      <c r="M20" s="27">
        <f t="shared" si="12"/>
        <v>1213055125.678</v>
      </c>
      <c r="N20" s="27">
        <f t="shared" si="12"/>
        <v>1213055125.678</v>
      </c>
      <c r="O20" s="27">
        <f>+N20</f>
        <v>1213055125.678</v>
      </c>
      <c r="P20" s="27">
        <f t="shared" ref="P20" si="13">+O20</f>
        <v>1213055125.678</v>
      </c>
      <c r="Q20" s="27">
        <f>(+P20)+((P21)*20%)</f>
        <v>1229427635.679487</v>
      </c>
      <c r="R20" s="27">
        <f>+Q20</f>
        <v>1229427635.679487</v>
      </c>
      <c r="S20" s="27">
        <f t="shared" ref="S20" si="14">+R20</f>
        <v>1229427635.679487</v>
      </c>
      <c r="T20" s="27">
        <f t="shared" ref="T20" si="15">+S20</f>
        <v>1229427635.679487</v>
      </c>
      <c r="U20" s="27">
        <f t="shared" ref="U20" si="16">+T20</f>
        <v>1229427635.679487</v>
      </c>
      <c r="V20" s="27">
        <f t="shared" ref="V20" si="17">+U20</f>
        <v>1229427635.679487</v>
      </c>
      <c r="W20" s="27">
        <f t="shared" ref="W20" si="18">+V20</f>
        <v>1229427635.679487</v>
      </c>
      <c r="X20" s="27">
        <f t="shared" ref="X20" si="19">+W20</f>
        <v>1229427635.679487</v>
      </c>
      <c r="Y20" s="27">
        <f t="shared" ref="Y20" si="20">+X20</f>
        <v>1229427635.679487</v>
      </c>
      <c r="Z20" s="27">
        <f t="shared" ref="Z20" si="21">+Y20</f>
        <v>1229427635.679487</v>
      </c>
      <c r="AA20" s="27">
        <f>+Z20</f>
        <v>1229427635.679487</v>
      </c>
      <c r="AB20" s="27">
        <f t="shared" ref="AB20" si="22">+AA20</f>
        <v>1229427635.679487</v>
      </c>
      <c r="AC20" s="27">
        <f>(+AB20)+((AB21)*20%)</f>
        <v>1255199594.661478</v>
      </c>
      <c r="AD20" s="27">
        <f>+AC20</f>
        <v>1255199594.661478</v>
      </c>
      <c r="AE20" s="27">
        <f t="shared" ref="AE20" si="23">+AD20</f>
        <v>1255199594.661478</v>
      </c>
      <c r="AF20" s="27">
        <f t="shared" ref="AF20" si="24">+AE20</f>
        <v>1255199594.661478</v>
      </c>
      <c r="AG20" s="27">
        <f t="shared" ref="AG20" si="25">+AF20</f>
        <v>1255199594.661478</v>
      </c>
      <c r="AH20" s="27">
        <f t="shared" ref="AH20" si="26">+AG20</f>
        <v>1255199594.661478</v>
      </c>
      <c r="AI20" s="27">
        <f t="shared" ref="AI20" si="27">+AH20</f>
        <v>1255199594.661478</v>
      </c>
      <c r="AJ20" s="27">
        <f t="shared" ref="AJ20" si="28">+AI20</f>
        <v>1255199594.661478</v>
      </c>
      <c r="AK20" s="27">
        <f t="shared" ref="AK20" si="29">+AJ20</f>
        <v>1255199594.661478</v>
      </c>
      <c r="AL20" s="27">
        <f t="shared" ref="AL20" si="30">+AK20</f>
        <v>1255199594.661478</v>
      </c>
      <c r="AM20" s="27">
        <f>+AL20</f>
        <v>1255199594.661478</v>
      </c>
      <c r="AN20" s="27">
        <f t="shared" ref="AN20" si="31">+AM20</f>
        <v>1255199594.661478</v>
      </c>
      <c r="AO20" s="27">
        <f>(+AN20)+((AN21)*20%)</f>
        <v>1292875925.2900085</v>
      </c>
      <c r="AP20" s="27">
        <f>+AO20</f>
        <v>1292875925.2900085</v>
      </c>
      <c r="AQ20" s="27">
        <f t="shared" ref="AQ20" si="32">+AP20</f>
        <v>1292875925.2900085</v>
      </c>
      <c r="AR20" s="27">
        <f t="shared" ref="AR20" si="33">+AQ20</f>
        <v>1292875925.2900085</v>
      </c>
      <c r="AS20" s="27">
        <f t="shared" ref="AS20" si="34">+AR20</f>
        <v>1292875925.2900085</v>
      </c>
      <c r="AT20" s="27">
        <f t="shared" ref="AT20" si="35">+AS20</f>
        <v>1292875925.2900085</v>
      </c>
      <c r="AU20" s="27">
        <f t="shared" ref="AU20" si="36">+AT20</f>
        <v>1292875925.2900085</v>
      </c>
      <c r="AV20" s="27">
        <f t="shared" ref="AV20" si="37">+AU20</f>
        <v>1292875925.2900085</v>
      </c>
      <c r="AW20" s="27">
        <f t="shared" ref="AW20" si="38">+AV20</f>
        <v>1292875925.2900085</v>
      </c>
      <c r="AX20" s="27">
        <f t="shared" ref="AX20" si="39">+AW20</f>
        <v>1292875925.2900085</v>
      </c>
      <c r="AY20" s="27">
        <f>+AX20</f>
        <v>1292875925.2900085</v>
      </c>
      <c r="AZ20" s="27">
        <f t="shared" ref="AZ20" si="40">+AY20</f>
        <v>1292875925.2900085</v>
      </c>
      <c r="BA20" s="27">
        <f>(+AZ20)+((AZ21)*20%)</f>
        <v>1351226750.422631</v>
      </c>
      <c r="BB20" s="27">
        <f>+BA20</f>
        <v>1351226750.422631</v>
      </c>
      <c r="BC20" s="27">
        <f t="shared" ref="BC20" si="41">+BB20</f>
        <v>1351226750.422631</v>
      </c>
      <c r="BD20" s="27">
        <f t="shared" ref="BD20" si="42">+BC20</f>
        <v>1351226750.422631</v>
      </c>
      <c r="BE20" s="27">
        <f t="shared" ref="BE20" si="43">+BD20</f>
        <v>1351226750.422631</v>
      </c>
      <c r="BF20" s="27">
        <f t="shared" ref="BF20" si="44">+BE20</f>
        <v>1351226750.422631</v>
      </c>
      <c r="BG20" s="27">
        <f t="shared" ref="BG20" si="45">+BF20</f>
        <v>1351226750.422631</v>
      </c>
      <c r="BH20" s="27">
        <f t="shared" ref="BH20" si="46">+BG20</f>
        <v>1351226750.422631</v>
      </c>
      <c r="BI20" s="27">
        <f t="shared" ref="BI20" si="47">+BH20</f>
        <v>1351226750.422631</v>
      </c>
      <c r="BJ20" s="27">
        <f t="shared" ref="BJ20" si="48">+BI20</f>
        <v>1351226750.422631</v>
      </c>
    </row>
    <row r="21" spans="1:62" s="1" customFormat="1" x14ac:dyDescent="0.2">
      <c r="A21" s="26" t="str">
        <f>+'EF. Anuales'!A21</f>
        <v>Resultados Ejercicios Anteriores</v>
      </c>
      <c r="B21" s="27"/>
      <c r="C21" s="27">
        <f>+B22</f>
        <v>153396583.23999977</v>
      </c>
      <c r="D21" s="27">
        <f>+C21</f>
        <v>153396583.23999977</v>
      </c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>
        <f>+N22</f>
        <v>81862550.007434562</v>
      </c>
      <c r="P21" s="27">
        <f>+O21</f>
        <v>81862550.007434562</v>
      </c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>
        <f>+Z22</f>
        <v>128859794.90995491</v>
      </c>
      <c r="AB21" s="27">
        <f>+AA21</f>
        <v>128859794.90995491</v>
      </c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>
        <f>+AL22</f>
        <v>188381653.14265221</v>
      </c>
      <c r="AN21" s="27">
        <f>+AM21</f>
        <v>188381653.14265221</v>
      </c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>
        <f>+AX22</f>
        <v>291754125.6631121</v>
      </c>
      <c r="AZ21" s="27">
        <f>+AY21</f>
        <v>291754125.6631121</v>
      </c>
      <c r="BA21" s="27"/>
      <c r="BB21" s="27"/>
      <c r="BC21" s="27"/>
      <c r="BD21" s="27"/>
      <c r="BE21" s="27"/>
      <c r="BF21" s="27"/>
      <c r="BG21" s="27"/>
      <c r="BH21" s="27"/>
      <c r="BI21" s="27"/>
      <c r="BJ21" s="27"/>
    </row>
    <row r="22" spans="1:62" s="1" customFormat="1" x14ac:dyDescent="0.2">
      <c r="A22" s="26" t="str">
        <f>+'EF. Anuales'!A22</f>
        <v>Resultado Ejercicio</v>
      </c>
      <c r="B22" s="27">
        <f>+'EF. Anuales'!H22</f>
        <v>153396583.23999977</v>
      </c>
      <c r="C22" s="27">
        <f>+C76</f>
        <v>11287701.972166196</v>
      </c>
      <c r="D22" s="27">
        <f t="shared" ref="D22:N22" si="49">+D76</f>
        <v>17518116.085318148</v>
      </c>
      <c r="E22" s="27">
        <f t="shared" si="49"/>
        <v>23938238.700931653</v>
      </c>
      <c r="F22" s="27">
        <f t="shared" si="49"/>
        <v>34706379.210849956</v>
      </c>
      <c r="G22" s="27">
        <f t="shared" si="49"/>
        <v>40107782.434693977</v>
      </c>
      <c r="H22" s="27">
        <f t="shared" si="49"/>
        <v>45675354.580309674</v>
      </c>
      <c r="I22" s="27">
        <f t="shared" si="49"/>
        <v>49131632.450984165</v>
      </c>
      <c r="J22" s="27">
        <f t="shared" si="49"/>
        <v>55665928.726283923</v>
      </c>
      <c r="K22" s="27">
        <f t="shared" si="49"/>
        <v>62339325.774527282</v>
      </c>
      <c r="L22" s="27">
        <f t="shared" si="49"/>
        <v>73030116.652584299</v>
      </c>
      <c r="M22" s="27">
        <f t="shared" si="49"/>
        <v>78627434.778485224</v>
      </c>
      <c r="N22" s="27">
        <f t="shared" si="49"/>
        <v>81862550.007434562</v>
      </c>
      <c r="O22" s="27">
        <f t="shared" ref="O22:BJ22" si="50">+O76</f>
        <v>5017970.1075208187</v>
      </c>
      <c r="P22" s="27">
        <f t="shared" si="50"/>
        <v>11261146.620870739</v>
      </c>
      <c r="Q22" s="27">
        <f t="shared" si="50"/>
        <v>18716715.085924238</v>
      </c>
      <c r="R22" s="27">
        <f t="shared" si="50"/>
        <v>32234484.251343101</v>
      </c>
      <c r="S22" s="27">
        <f t="shared" si="50"/>
        <v>40483252.543207705</v>
      </c>
      <c r="T22" s="27">
        <f t="shared" si="50"/>
        <v>49910384.187192619</v>
      </c>
      <c r="U22" s="27">
        <f t="shared" si="50"/>
        <v>57388324.972361535</v>
      </c>
      <c r="V22" s="27">
        <f t="shared" si="50"/>
        <v>69716306.827840656</v>
      </c>
      <c r="W22" s="27">
        <f t="shared" si="50"/>
        <v>83178453.555966049</v>
      </c>
      <c r="X22" s="27">
        <f t="shared" si="50"/>
        <v>102476546.50244358</v>
      </c>
      <c r="Y22" s="27">
        <f t="shared" si="50"/>
        <v>116516830.03079173</v>
      </c>
      <c r="Z22" s="27">
        <f t="shared" si="50"/>
        <v>128859794.90995491</v>
      </c>
      <c r="AA22" s="27">
        <f t="shared" si="50"/>
        <v>7950169.660050571</v>
      </c>
      <c r="AB22" s="27">
        <f t="shared" si="50"/>
        <v>17699589.653925806</v>
      </c>
      <c r="AC22" s="27">
        <f t="shared" si="50"/>
        <v>29229957.465775251</v>
      </c>
      <c r="AD22" s="27">
        <f t="shared" si="50"/>
        <v>48789882.234512269</v>
      </c>
      <c r="AE22" s="27">
        <f t="shared" si="50"/>
        <v>61887899.145251602</v>
      </c>
      <c r="AF22" s="27">
        <f t="shared" si="50"/>
        <v>76719082.096987486</v>
      </c>
      <c r="AG22" s="27">
        <f t="shared" si="50"/>
        <v>89785949.85227558</v>
      </c>
      <c r="AH22" s="27">
        <f t="shared" ref="AH22:AJ22" si="51">+AH76</f>
        <v>106886414.03095981</v>
      </c>
      <c r="AI22" s="27">
        <f t="shared" si="51"/>
        <v>125608200.46570975</v>
      </c>
      <c r="AJ22" s="27">
        <f t="shared" si="51"/>
        <v>151399046.48256743</v>
      </c>
      <c r="AK22" s="27">
        <f t="shared" si="50"/>
        <v>170614841.70600152</v>
      </c>
      <c r="AL22" s="27">
        <f t="shared" si="50"/>
        <v>188381653.14265221</v>
      </c>
      <c r="AM22" s="27">
        <f t="shared" si="50"/>
        <v>16235326.092952639</v>
      </c>
      <c r="AN22" s="27">
        <f t="shared" si="50"/>
        <v>34160812.945764601</v>
      </c>
      <c r="AO22" s="27">
        <f t="shared" si="50"/>
        <v>53456807.796039253</v>
      </c>
      <c r="AP22" s="27">
        <f t="shared" si="50"/>
        <v>82321231.657208741</v>
      </c>
      <c r="AQ22" s="27">
        <f t="shared" si="50"/>
        <v>103115776.76680872</v>
      </c>
      <c r="AR22" s="27">
        <f t="shared" si="50"/>
        <v>126080153.67140305</v>
      </c>
      <c r="AS22" s="27">
        <f t="shared" si="50"/>
        <v>146338885.19099572</v>
      </c>
      <c r="AT22" s="27">
        <f t="shared" si="50"/>
        <v>171913534.12497324</v>
      </c>
      <c r="AU22" s="27">
        <f t="shared" si="50"/>
        <v>199249412.33124256</v>
      </c>
      <c r="AV22" s="27">
        <f t="shared" si="50"/>
        <v>236078863.69906428</v>
      </c>
      <c r="AW22" s="27">
        <f t="shared" si="50"/>
        <v>264588463.31904706</v>
      </c>
      <c r="AX22" s="27">
        <f t="shared" si="50"/>
        <v>291754125.6631121</v>
      </c>
      <c r="AY22" s="27">
        <f t="shared" si="50"/>
        <v>26625479.984009564</v>
      </c>
      <c r="AZ22" s="27">
        <f t="shared" si="50"/>
        <v>55469735.584097862</v>
      </c>
      <c r="BA22" s="27">
        <f t="shared" si="50"/>
        <v>86117546.065386176</v>
      </c>
      <c r="BB22" s="27">
        <f t="shared" si="50"/>
        <v>128912458.26790023</v>
      </c>
      <c r="BC22" s="27">
        <f t="shared" si="50"/>
        <v>161599159.98033026</v>
      </c>
      <c r="BD22" s="27">
        <f t="shared" si="50"/>
        <v>196847003.22829685</v>
      </c>
      <c r="BE22" s="27">
        <f t="shared" si="50"/>
        <v>229523820.80806115</v>
      </c>
      <c r="BF22" s="27">
        <f t="shared" ref="BF22:BH22" si="52">+BF76</f>
        <v>274604555.60317612</v>
      </c>
      <c r="BG22" s="27">
        <f t="shared" si="52"/>
        <v>319482680.22308111</v>
      </c>
      <c r="BH22" s="27">
        <f t="shared" si="52"/>
        <v>365275777.24375629</v>
      </c>
      <c r="BI22" s="27">
        <f t="shared" si="50"/>
        <v>414125314.8422761</v>
      </c>
      <c r="BJ22" s="27">
        <f t="shared" si="50"/>
        <v>461247776.05427742</v>
      </c>
    </row>
    <row r="23" spans="1:62" s="3" customFormat="1" ht="13.5" thickBot="1" x14ac:dyDescent="0.25">
      <c r="A23" s="31" t="s">
        <v>18</v>
      </c>
      <c r="B23" s="32">
        <f t="shared" ref="B23:N23" si="53">SUM(B19:B22)</f>
        <v>7726772392.2699995</v>
      </c>
      <c r="C23" s="32">
        <f t="shared" si="53"/>
        <v>7740472281.7421656</v>
      </c>
      <c r="D23" s="32">
        <f t="shared" si="53"/>
        <v>7748144802.9673872</v>
      </c>
      <c r="E23" s="32">
        <f t="shared" si="53"/>
        <v>7632338628.8687248</v>
      </c>
      <c r="F23" s="32">
        <f t="shared" si="53"/>
        <v>7642665290.6083088</v>
      </c>
      <c r="G23" s="32">
        <f t="shared" si="53"/>
        <v>7646711203.058979</v>
      </c>
      <c r="H23" s="32">
        <f t="shared" si="53"/>
        <v>7650027459.7401171</v>
      </c>
      <c r="I23" s="32">
        <f t="shared" si="53"/>
        <v>7650354538.0214987</v>
      </c>
      <c r="J23" s="32">
        <f t="shared" si="53"/>
        <v>7652899446.9740524</v>
      </c>
      <c r="K23" s="32">
        <f t="shared" si="53"/>
        <v>7654740723.7336531</v>
      </c>
      <c r="L23" s="32">
        <f t="shared" si="53"/>
        <v>7659773877.0337009</v>
      </c>
      <c r="M23" s="32">
        <f t="shared" si="53"/>
        <v>7658905019.3920393</v>
      </c>
      <c r="N23" s="32">
        <f t="shared" si="53"/>
        <v>7654882165.6828899</v>
      </c>
      <c r="O23" s="32">
        <f t="shared" ref="O23:BJ23" si="54">SUM(O19:O22)</f>
        <v>7668668701.2318974</v>
      </c>
      <c r="P23" s="32">
        <f t="shared" si="54"/>
        <v>7683287774.1904373</v>
      </c>
      <c r="Q23" s="32">
        <f t="shared" si="54"/>
        <v>7633245079.6590958</v>
      </c>
      <c r="R23" s="32">
        <f t="shared" si="54"/>
        <v>7654378878.0703821</v>
      </c>
      <c r="S23" s="32">
        <f t="shared" si="54"/>
        <v>7669876125.2155533</v>
      </c>
      <c r="T23" s="32">
        <f t="shared" si="54"/>
        <v>7686192211.908391</v>
      </c>
      <c r="U23" s="32">
        <f t="shared" si="54"/>
        <v>7700207443.1921139</v>
      </c>
      <c r="V23" s="32">
        <f t="shared" si="54"/>
        <v>7718728746.2976522</v>
      </c>
      <c r="W23" s="32">
        <f t="shared" si="54"/>
        <v>7738047779.6922369</v>
      </c>
      <c r="X23" s="32">
        <f t="shared" si="54"/>
        <v>7762873702.0000601</v>
      </c>
      <c r="Y23" s="32">
        <f t="shared" si="54"/>
        <v>7782119980.6635466</v>
      </c>
      <c r="Z23" s="32">
        <f t="shared" si="54"/>
        <v>7799354178.4552908</v>
      </c>
      <c r="AA23" s="32">
        <f t="shared" si="54"/>
        <v>7823792075.6295166</v>
      </c>
      <c r="AB23" s="32">
        <f t="shared" si="54"/>
        <v>7850059434.1505547</v>
      </c>
      <c r="AC23" s="32">
        <f t="shared" si="54"/>
        <v>7775049910.664258</v>
      </c>
      <c r="AD23" s="32">
        <f t="shared" si="54"/>
        <v>7811187586.6410484</v>
      </c>
      <c r="AE23" s="32">
        <f t="shared" si="54"/>
        <v>7840892967.0511713</v>
      </c>
      <c r="AF23" s="32">
        <f t="shared" si="54"/>
        <v>7872360936.6001167</v>
      </c>
      <c r="AG23" s="32">
        <f t="shared" si="54"/>
        <v>7902093829.8103628</v>
      </c>
      <c r="AH23" s="32">
        <f t="shared" si="54"/>
        <v>7935889378.8791609</v>
      </c>
      <c r="AI23" s="32">
        <f t="shared" si="54"/>
        <v>7971335134.90203</v>
      </c>
      <c r="AJ23" s="32">
        <f t="shared" si="54"/>
        <v>8013878665.0250397</v>
      </c>
      <c r="AK23" s="32">
        <f t="shared" si="54"/>
        <v>8049875693.1252823</v>
      </c>
      <c r="AL23" s="32">
        <f t="shared" si="54"/>
        <v>8084452124.7735929</v>
      </c>
      <c r="AM23" s="32">
        <f t="shared" si="54"/>
        <v>8126896986.7805433</v>
      </c>
      <c r="AN23" s="32">
        <f t="shared" si="54"/>
        <v>8171476363.1711721</v>
      </c>
      <c r="AO23" s="32">
        <f t="shared" si="54"/>
        <v>8067156369.5670633</v>
      </c>
      <c r="AP23" s="32">
        <f t="shared" si="54"/>
        <v>8123536939.5620413</v>
      </c>
      <c r="AQ23" s="32">
        <f t="shared" si="54"/>
        <v>8172266077.6421766</v>
      </c>
      <c r="AR23" s="32">
        <f t="shared" si="54"/>
        <v>8223575387.2349186</v>
      </c>
      <c r="AS23" s="32">
        <f t="shared" si="54"/>
        <v>8272581533.4042521</v>
      </c>
      <c r="AT23" s="32">
        <f t="shared" si="54"/>
        <v>8327298462.1251154</v>
      </c>
      <c r="AU23" s="32">
        <f t="shared" si="54"/>
        <v>8384164101.2417002</v>
      </c>
      <c r="AV23" s="32">
        <f t="shared" si="54"/>
        <v>8450903635.6177177</v>
      </c>
      <c r="AW23" s="32">
        <f t="shared" si="54"/>
        <v>8509696698.770278</v>
      </c>
      <c r="AX23" s="32">
        <f t="shared" si="54"/>
        <v>8567512473.7888193</v>
      </c>
      <c r="AY23" s="32">
        <f t="shared" si="54"/>
        <v>8635079946.1835175</v>
      </c>
      <c r="AZ23" s="32">
        <f t="shared" si="54"/>
        <v>8705650730.1979942</v>
      </c>
      <c r="BA23" s="32">
        <f t="shared" si="54"/>
        <v>8545391660.5666218</v>
      </c>
      <c r="BB23" s="32">
        <f t="shared" si="54"/>
        <v>8631438751.4028664</v>
      </c>
      <c r="BC23" s="32">
        <f t="shared" si="54"/>
        <v>8708119746.2174683</v>
      </c>
      <c r="BD23" s="32">
        <f t="shared" si="54"/>
        <v>8788090824.04743</v>
      </c>
      <c r="BE23" s="32">
        <f t="shared" si="54"/>
        <v>8866207097.0259094</v>
      </c>
      <c r="BF23" s="32">
        <f t="shared" si="54"/>
        <v>8957431222.0722713</v>
      </c>
      <c r="BG23" s="32">
        <f t="shared" si="54"/>
        <v>9049144803.6718426</v>
      </c>
      <c r="BH23" s="32">
        <f t="shared" si="54"/>
        <v>9142453957.9885216</v>
      </c>
      <c r="BI23" s="32">
        <f t="shared" si="54"/>
        <v>9239489073.067152</v>
      </c>
      <c r="BJ23" s="32">
        <f t="shared" si="54"/>
        <v>9335455923.3214493</v>
      </c>
    </row>
    <row r="24" spans="1:62" s="174" customFormat="1" x14ac:dyDescent="0.2">
      <c r="B24" s="174">
        <f t="shared" ref="B24:AG24" si="55">+B10-B18-B23</f>
        <v>0</v>
      </c>
      <c r="C24" s="174">
        <f t="shared" si="55"/>
        <v>0</v>
      </c>
      <c r="D24" s="174">
        <f t="shared" si="55"/>
        <v>0</v>
      </c>
      <c r="E24" s="174">
        <f t="shared" si="55"/>
        <v>0</v>
      </c>
      <c r="F24" s="174">
        <f t="shared" si="55"/>
        <v>0</v>
      </c>
      <c r="G24" s="174">
        <f t="shared" si="55"/>
        <v>0</v>
      </c>
      <c r="H24" s="174">
        <f t="shared" si="55"/>
        <v>0</v>
      </c>
      <c r="I24" s="174">
        <f t="shared" si="55"/>
        <v>0</v>
      </c>
      <c r="J24" s="174">
        <f t="shared" si="55"/>
        <v>0</v>
      </c>
      <c r="K24" s="174">
        <f t="shared" si="55"/>
        <v>0</v>
      </c>
      <c r="L24" s="174">
        <f t="shared" si="55"/>
        <v>0</v>
      </c>
      <c r="M24" s="174">
        <f t="shared" si="55"/>
        <v>0</v>
      </c>
      <c r="N24" s="174">
        <f t="shared" si="55"/>
        <v>0</v>
      </c>
      <c r="O24" s="174">
        <f t="shared" si="55"/>
        <v>0</v>
      </c>
      <c r="P24" s="174">
        <f t="shared" si="55"/>
        <v>0</v>
      </c>
      <c r="Q24" s="174">
        <f t="shared" si="55"/>
        <v>0</v>
      </c>
      <c r="R24" s="174">
        <f t="shared" si="55"/>
        <v>0</v>
      </c>
      <c r="S24" s="174">
        <f t="shared" si="55"/>
        <v>0</v>
      </c>
      <c r="T24" s="174">
        <f t="shared" si="55"/>
        <v>0</v>
      </c>
      <c r="U24" s="174">
        <f t="shared" si="55"/>
        <v>0</v>
      </c>
      <c r="V24" s="174">
        <f t="shared" si="55"/>
        <v>0</v>
      </c>
      <c r="W24" s="174">
        <f t="shared" si="55"/>
        <v>0</v>
      </c>
      <c r="X24" s="174">
        <f t="shared" si="55"/>
        <v>0</v>
      </c>
      <c r="Y24" s="174">
        <f t="shared" si="55"/>
        <v>0</v>
      </c>
      <c r="Z24" s="174">
        <f t="shared" si="55"/>
        <v>0</v>
      </c>
      <c r="AA24" s="174">
        <f t="shared" si="55"/>
        <v>0</v>
      </c>
      <c r="AB24" s="174">
        <f t="shared" si="55"/>
        <v>0</v>
      </c>
      <c r="AC24" s="174">
        <f t="shared" si="55"/>
        <v>0</v>
      </c>
      <c r="AD24" s="174">
        <f t="shared" si="55"/>
        <v>0</v>
      </c>
      <c r="AE24" s="174">
        <f t="shared" si="55"/>
        <v>0</v>
      </c>
      <c r="AF24" s="174">
        <f t="shared" si="55"/>
        <v>0</v>
      </c>
      <c r="AG24" s="174">
        <f t="shared" si="55"/>
        <v>0</v>
      </c>
      <c r="AH24" s="174">
        <f t="shared" ref="AH24:BJ24" si="56">+AH10-AH18-AH23</f>
        <v>0</v>
      </c>
      <c r="AI24" s="174">
        <f t="shared" si="56"/>
        <v>0</v>
      </c>
      <c r="AJ24" s="174">
        <f t="shared" si="56"/>
        <v>0</v>
      </c>
      <c r="AK24" s="174">
        <f t="shared" si="56"/>
        <v>0</v>
      </c>
      <c r="AL24" s="174">
        <f t="shared" si="56"/>
        <v>0</v>
      </c>
      <c r="AM24" s="174">
        <f t="shared" si="56"/>
        <v>0</v>
      </c>
      <c r="AN24" s="174">
        <f t="shared" si="56"/>
        <v>0</v>
      </c>
      <c r="AO24" s="174">
        <f t="shared" si="56"/>
        <v>0</v>
      </c>
      <c r="AP24" s="174">
        <f t="shared" si="56"/>
        <v>0</v>
      </c>
      <c r="AQ24" s="174">
        <f t="shared" si="56"/>
        <v>0</v>
      </c>
      <c r="AR24" s="174">
        <f t="shared" si="56"/>
        <v>0</v>
      </c>
      <c r="AS24" s="174">
        <f t="shared" si="56"/>
        <v>0</v>
      </c>
      <c r="AT24" s="174">
        <f t="shared" si="56"/>
        <v>0</v>
      </c>
      <c r="AU24" s="174">
        <f t="shared" si="56"/>
        <v>0</v>
      </c>
      <c r="AV24" s="174">
        <f t="shared" si="56"/>
        <v>0</v>
      </c>
      <c r="AW24" s="174">
        <f t="shared" si="56"/>
        <v>0</v>
      </c>
      <c r="AX24" s="174">
        <f t="shared" si="56"/>
        <v>0</v>
      </c>
      <c r="AY24" s="174">
        <f t="shared" si="56"/>
        <v>0</v>
      </c>
      <c r="AZ24" s="174">
        <f t="shared" si="56"/>
        <v>0</v>
      </c>
      <c r="BA24" s="174">
        <f t="shared" si="56"/>
        <v>-7.62939453125E-6</v>
      </c>
      <c r="BB24" s="174">
        <f t="shared" si="56"/>
        <v>0</v>
      </c>
      <c r="BC24" s="174">
        <f t="shared" si="56"/>
        <v>0</v>
      </c>
      <c r="BD24" s="174">
        <f t="shared" si="56"/>
        <v>0</v>
      </c>
      <c r="BE24" s="174">
        <f t="shared" si="56"/>
        <v>0</v>
      </c>
      <c r="BF24" s="174">
        <f t="shared" si="56"/>
        <v>0</v>
      </c>
      <c r="BG24" s="174">
        <f t="shared" si="56"/>
        <v>0</v>
      </c>
      <c r="BH24" s="174">
        <f t="shared" si="56"/>
        <v>0</v>
      </c>
      <c r="BI24" s="174">
        <f t="shared" si="56"/>
        <v>0</v>
      </c>
      <c r="BJ24" s="174">
        <f t="shared" si="56"/>
        <v>0</v>
      </c>
    </row>
    <row r="25" spans="1:62" s="174" customFormat="1" ht="13.5" x14ac:dyDescent="0.25">
      <c r="B25" s="175"/>
      <c r="C25" s="175"/>
      <c r="D25" s="175"/>
      <c r="E25" s="175"/>
      <c r="F25" s="175"/>
      <c r="G25" s="175"/>
      <c r="H25" s="175"/>
      <c r="I25" s="175"/>
      <c r="J25" s="175"/>
      <c r="K25" s="175"/>
      <c r="L25" s="175"/>
      <c r="M25" s="175"/>
      <c r="N25" s="175"/>
      <c r="O25" s="175"/>
      <c r="P25" s="175"/>
      <c r="Q25" s="175"/>
      <c r="R25" s="175"/>
      <c r="S25" s="175"/>
      <c r="T25" s="175"/>
      <c r="U25" s="175"/>
      <c r="V25" s="175"/>
      <c r="W25" s="175"/>
      <c r="X25" s="175"/>
      <c r="Y25" s="175"/>
      <c r="Z25" s="175"/>
      <c r="AA25" s="175"/>
      <c r="AB25" s="175"/>
      <c r="AC25" s="175"/>
      <c r="AD25" s="175"/>
      <c r="AE25" s="175"/>
      <c r="AF25" s="175"/>
      <c r="AG25" s="175"/>
      <c r="AH25" s="175"/>
      <c r="AI25" s="175"/>
      <c r="AJ25" s="175"/>
      <c r="AK25" s="175"/>
      <c r="AL25" s="175"/>
      <c r="AM25" s="175"/>
      <c r="AN25" s="175"/>
      <c r="AO25" s="175"/>
      <c r="AP25" s="175"/>
      <c r="AQ25" s="175"/>
      <c r="AR25" s="175"/>
      <c r="AS25" s="175"/>
      <c r="AT25" s="175"/>
      <c r="AU25" s="175"/>
      <c r="AV25" s="175"/>
      <c r="AW25" s="175"/>
      <c r="AX25" s="175"/>
      <c r="AY25" s="175"/>
      <c r="AZ25" s="175"/>
      <c r="BA25" s="175"/>
      <c r="BB25" s="175"/>
      <c r="BC25" s="175"/>
      <c r="BD25" s="175"/>
      <c r="BE25" s="175"/>
      <c r="BF25" s="175"/>
      <c r="BG25" s="175"/>
      <c r="BH25" s="175"/>
      <c r="BI25" s="175"/>
      <c r="BJ25" s="175"/>
    </row>
    <row r="26" spans="1:62" s="174" customFormat="1" ht="13.5" thickBot="1" x14ac:dyDescent="0.25"/>
    <row r="27" spans="1:62" s="41" customFormat="1" ht="15.75" x14ac:dyDescent="0.25">
      <c r="A27" s="58" t="s">
        <v>22</v>
      </c>
      <c r="B27" s="40">
        <f t="shared" ref="B27:AG27" si="57">+B1</f>
        <v>44896</v>
      </c>
      <c r="C27" s="40">
        <f t="shared" si="57"/>
        <v>44957</v>
      </c>
      <c r="D27" s="40">
        <f t="shared" si="57"/>
        <v>44985</v>
      </c>
      <c r="E27" s="40">
        <f t="shared" si="57"/>
        <v>45016</v>
      </c>
      <c r="F27" s="40">
        <f t="shared" si="57"/>
        <v>45046</v>
      </c>
      <c r="G27" s="40">
        <f t="shared" si="57"/>
        <v>45077</v>
      </c>
      <c r="H27" s="40">
        <f t="shared" si="57"/>
        <v>45107</v>
      </c>
      <c r="I27" s="40">
        <f t="shared" si="57"/>
        <v>45138</v>
      </c>
      <c r="J27" s="40">
        <f t="shared" si="57"/>
        <v>45169</v>
      </c>
      <c r="K27" s="40">
        <f t="shared" si="57"/>
        <v>45199</v>
      </c>
      <c r="L27" s="40">
        <f t="shared" si="57"/>
        <v>45230</v>
      </c>
      <c r="M27" s="40">
        <f t="shared" si="57"/>
        <v>45260</v>
      </c>
      <c r="N27" s="40">
        <f t="shared" si="57"/>
        <v>45291</v>
      </c>
      <c r="O27" s="40">
        <f t="shared" si="57"/>
        <v>45322</v>
      </c>
      <c r="P27" s="40">
        <f t="shared" si="57"/>
        <v>45351</v>
      </c>
      <c r="Q27" s="40">
        <f t="shared" si="57"/>
        <v>45382</v>
      </c>
      <c r="R27" s="40">
        <f t="shared" si="57"/>
        <v>45412</v>
      </c>
      <c r="S27" s="40">
        <f t="shared" si="57"/>
        <v>45443</v>
      </c>
      <c r="T27" s="40">
        <f t="shared" si="57"/>
        <v>45473</v>
      </c>
      <c r="U27" s="40">
        <f t="shared" si="57"/>
        <v>45504</v>
      </c>
      <c r="V27" s="40">
        <f t="shared" si="57"/>
        <v>45535</v>
      </c>
      <c r="W27" s="40">
        <f t="shared" si="57"/>
        <v>45565</v>
      </c>
      <c r="X27" s="40">
        <f t="shared" si="57"/>
        <v>45596</v>
      </c>
      <c r="Y27" s="40">
        <f t="shared" si="57"/>
        <v>45626</v>
      </c>
      <c r="Z27" s="40">
        <f t="shared" si="57"/>
        <v>45657</v>
      </c>
      <c r="AA27" s="40">
        <f t="shared" si="57"/>
        <v>45688</v>
      </c>
      <c r="AB27" s="40">
        <f t="shared" si="57"/>
        <v>45716</v>
      </c>
      <c r="AC27" s="40">
        <f t="shared" si="57"/>
        <v>45747</v>
      </c>
      <c r="AD27" s="40">
        <f t="shared" si="57"/>
        <v>45777</v>
      </c>
      <c r="AE27" s="40">
        <f t="shared" si="57"/>
        <v>45808</v>
      </c>
      <c r="AF27" s="40">
        <f t="shared" si="57"/>
        <v>45838</v>
      </c>
      <c r="AG27" s="40">
        <f t="shared" si="57"/>
        <v>45869</v>
      </c>
      <c r="AH27" s="40">
        <f t="shared" ref="AH27:BJ27" si="58">+AH1</f>
        <v>45900</v>
      </c>
      <c r="AI27" s="40">
        <f t="shared" si="58"/>
        <v>45930</v>
      </c>
      <c r="AJ27" s="40">
        <f t="shared" si="58"/>
        <v>45961</v>
      </c>
      <c r="AK27" s="40">
        <f t="shared" si="58"/>
        <v>45991</v>
      </c>
      <c r="AL27" s="40">
        <f t="shared" si="58"/>
        <v>46022</v>
      </c>
      <c r="AM27" s="40">
        <f t="shared" si="58"/>
        <v>46053</v>
      </c>
      <c r="AN27" s="40">
        <f t="shared" si="58"/>
        <v>46081</v>
      </c>
      <c r="AO27" s="40">
        <f t="shared" si="58"/>
        <v>46112</v>
      </c>
      <c r="AP27" s="40">
        <f t="shared" si="58"/>
        <v>46142</v>
      </c>
      <c r="AQ27" s="40">
        <f t="shared" si="58"/>
        <v>46173</v>
      </c>
      <c r="AR27" s="40">
        <f t="shared" si="58"/>
        <v>46203</v>
      </c>
      <c r="AS27" s="40">
        <f t="shared" si="58"/>
        <v>46234</v>
      </c>
      <c r="AT27" s="40">
        <f t="shared" si="58"/>
        <v>46265</v>
      </c>
      <c r="AU27" s="40">
        <f t="shared" si="58"/>
        <v>46295</v>
      </c>
      <c r="AV27" s="40">
        <f t="shared" si="58"/>
        <v>46326</v>
      </c>
      <c r="AW27" s="40">
        <f t="shared" si="58"/>
        <v>46356</v>
      </c>
      <c r="AX27" s="40">
        <f t="shared" si="58"/>
        <v>46387</v>
      </c>
      <c r="AY27" s="40">
        <f t="shared" si="58"/>
        <v>46418</v>
      </c>
      <c r="AZ27" s="40">
        <f t="shared" si="58"/>
        <v>46446</v>
      </c>
      <c r="BA27" s="40">
        <f t="shared" si="58"/>
        <v>46477</v>
      </c>
      <c r="BB27" s="40">
        <f t="shared" si="58"/>
        <v>46507</v>
      </c>
      <c r="BC27" s="40">
        <f t="shared" si="58"/>
        <v>46538</v>
      </c>
      <c r="BD27" s="40">
        <f t="shared" si="58"/>
        <v>46568</v>
      </c>
      <c r="BE27" s="40">
        <f t="shared" si="58"/>
        <v>46599</v>
      </c>
      <c r="BF27" s="40">
        <f t="shared" si="58"/>
        <v>46630</v>
      </c>
      <c r="BG27" s="40">
        <f t="shared" si="58"/>
        <v>46660</v>
      </c>
      <c r="BH27" s="40">
        <f t="shared" si="58"/>
        <v>46691</v>
      </c>
      <c r="BI27" s="40">
        <f t="shared" si="58"/>
        <v>46721</v>
      </c>
      <c r="BJ27" s="40">
        <f t="shared" si="58"/>
        <v>46752</v>
      </c>
    </row>
    <row r="28" spans="1:62" s="1" customFormat="1" x14ac:dyDescent="0.2">
      <c r="A28" s="39" t="s">
        <v>33</v>
      </c>
      <c r="B28" s="29"/>
      <c r="C28" s="29">
        <f>+B2</f>
        <v>410772392.26999998</v>
      </c>
      <c r="D28" s="29">
        <f>+C54</f>
        <v>421575426.11325049</v>
      </c>
      <c r="E28" s="29">
        <f t="shared" ref="E28:N28" si="59">+D54</f>
        <v>455086536.31966782</v>
      </c>
      <c r="F28" s="29">
        <f t="shared" si="59"/>
        <v>486987182.96223915</v>
      </c>
      <c r="G28" s="29">
        <f t="shared" si="59"/>
        <v>655691704.09656882</v>
      </c>
      <c r="H28" s="29">
        <f t="shared" si="59"/>
        <v>682514603.34574628</v>
      </c>
      <c r="I28" s="29">
        <f t="shared" si="59"/>
        <v>707836126.76853168</v>
      </c>
      <c r="J28" s="29">
        <f t="shared" si="59"/>
        <v>657800960.84134281</v>
      </c>
      <c r="K28" s="29">
        <f t="shared" si="59"/>
        <v>682036035.62560141</v>
      </c>
      <c r="L28" s="29">
        <f t="shared" si="59"/>
        <v>706512172.56504476</v>
      </c>
      <c r="M28" s="29">
        <f t="shared" si="59"/>
        <v>874255851.55813861</v>
      </c>
      <c r="N28" s="29">
        <f t="shared" si="59"/>
        <v>892358395.97100031</v>
      </c>
      <c r="O28" s="29">
        <f>+N54</f>
        <v>810845172.84522617</v>
      </c>
      <c r="P28" s="29">
        <f t="shared" ref="P28:BJ28" si="60">+O54</f>
        <v>754874679.80899858</v>
      </c>
      <c r="Q28" s="29">
        <f t="shared" si="60"/>
        <v>700270535.24263549</v>
      </c>
      <c r="R28" s="29">
        <f t="shared" si="60"/>
        <v>647046154.07456267</v>
      </c>
      <c r="S28" s="29">
        <f t="shared" si="60"/>
        <v>734475896.66011679</v>
      </c>
      <c r="T28" s="29">
        <f t="shared" si="60"/>
        <v>683127497.86199903</v>
      </c>
      <c r="U28" s="29">
        <f t="shared" si="60"/>
        <v>633129586.26173675</v>
      </c>
      <c r="V28" s="29">
        <f t="shared" si="60"/>
        <v>510934414.25681698</v>
      </c>
      <c r="W28" s="29">
        <f t="shared" si="60"/>
        <v>465177090.76586103</v>
      </c>
      <c r="X28" s="29">
        <f t="shared" si="60"/>
        <v>421953178.03318095</v>
      </c>
      <c r="Y28" s="29">
        <f t="shared" si="60"/>
        <v>529321963.30386484</v>
      </c>
      <c r="Z28" s="29">
        <f t="shared" si="60"/>
        <v>485195256.18647587</v>
      </c>
      <c r="AA28" s="29">
        <f t="shared" si="60"/>
        <v>343128724.50392652</v>
      </c>
      <c r="AB28" s="29">
        <f t="shared" si="60"/>
        <v>255179110.97188962</v>
      </c>
      <c r="AC28" s="29">
        <f t="shared" si="60"/>
        <v>170349204.76809144</v>
      </c>
      <c r="AD28" s="29">
        <f t="shared" si="60"/>
        <v>88626909.099488616</v>
      </c>
      <c r="AE28" s="29">
        <f t="shared" si="60"/>
        <v>165188754.05195689</v>
      </c>
      <c r="AF28" s="29">
        <f t="shared" si="60"/>
        <v>85705051.625573874</v>
      </c>
      <c r="AG28" s="29">
        <f t="shared" si="60"/>
        <v>9339462.140797019</v>
      </c>
      <c r="AH28" s="29">
        <f t="shared" si="60"/>
        <v>68656834.84627533</v>
      </c>
      <c r="AI28" s="29">
        <f t="shared" si="60"/>
        <v>3734763.6451083422</v>
      </c>
      <c r="AJ28" s="29">
        <f t="shared" si="60"/>
        <v>34263638.432320118</v>
      </c>
      <c r="AK28" s="29">
        <f t="shared" si="60"/>
        <v>130647546.30250597</v>
      </c>
      <c r="AL28" s="29">
        <f t="shared" si="60"/>
        <v>56950712.816000223</v>
      </c>
      <c r="AM28" s="29">
        <f t="shared" si="60"/>
        <v>57182211.599106431</v>
      </c>
      <c r="AN28" s="29">
        <f t="shared" si="60"/>
        <v>25028627.067196488</v>
      </c>
      <c r="AO28" s="29">
        <f t="shared" si="60"/>
        <v>39986901.602527499</v>
      </c>
      <c r="AP28" s="29">
        <f t="shared" si="60"/>
        <v>32153780.486224174</v>
      </c>
      <c r="AQ28" s="29">
        <f t="shared" si="60"/>
        <v>104407360.96430707</v>
      </c>
      <c r="AR28" s="29">
        <f t="shared" si="60"/>
        <v>419634.32989192009</v>
      </c>
      <c r="AS28" s="29">
        <f t="shared" si="60"/>
        <v>49877677.225603223</v>
      </c>
      <c r="AT28" s="29">
        <f t="shared" si="60"/>
        <v>61663587.06476903</v>
      </c>
      <c r="AU28" s="29">
        <f t="shared" si="60"/>
        <v>19199829.779330254</v>
      </c>
      <c r="AV28" s="29">
        <f t="shared" si="60"/>
        <v>38396494.485680223</v>
      </c>
      <c r="AW28" s="29">
        <f t="shared" si="60"/>
        <v>135663588.1638751</v>
      </c>
      <c r="AX28" s="29">
        <f t="shared" si="60"/>
        <v>41381304.996701121</v>
      </c>
      <c r="AY28" s="29">
        <f t="shared" si="60"/>
        <v>74774162.117920399</v>
      </c>
      <c r="AZ28" s="29">
        <f t="shared" si="60"/>
        <v>25373888.915199757</v>
      </c>
      <c r="BA28" s="29">
        <f t="shared" si="60"/>
        <v>47925106.74194777</v>
      </c>
      <c r="BB28" s="29">
        <f t="shared" si="60"/>
        <v>35645797.549826622</v>
      </c>
      <c r="BC28" s="29">
        <f t="shared" si="60"/>
        <v>115329720.99969816</v>
      </c>
      <c r="BD28" s="29">
        <f t="shared" si="60"/>
        <v>2455685.9771764278</v>
      </c>
      <c r="BE28" s="29">
        <f t="shared" si="60"/>
        <v>55448795.954874277</v>
      </c>
      <c r="BF28" s="29">
        <f t="shared" si="60"/>
        <v>64463690.944597006</v>
      </c>
      <c r="BG28" s="29">
        <f t="shared" si="60"/>
        <v>22671163.982708931</v>
      </c>
      <c r="BH28" s="29">
        <f t="shared" si="60"/>
        <v>40674627.83058095</v>
      </c>
      <c r="BI28" s="29">
        <f t="shared" si="60"/>
        <v>30681882.486757755</v>
      </c>
      <c r="BJ28" s="29">
        <f t="shared" si="60"/>
        <v>33188502.381445169</v>
      </c>
    </row>
    <row r="29" spans="1:62" s="1" customFormat="1" x14ac:dyDescent="0.2">
      <c r="A29" s="30" t="str">
        <f>+'EF. Anuales'!A29</f>
        <v>Recaudos de Cartera (capital + intereses)</v>
      </c>
      <c r="B29" s="27"/>
      <c r="C29" s="27">
        <f>+anexos!B18</f>
        <v>283873632.31805772</v>
      </c>
      <c r="D29" s="27">
        <f>+anexos!C18</f>
        <v>284955846.41552854</v>
      </c>
      <c r="E29" s="27">
        <f>+anexos!D18</f>
        <v>286007291.53221476</v>
      </c>
      <c r="F29" s="27">
        <f>+anexos!E18</f>
        <v>430543449.87263113</v>
      </c>
      <c r="G29" s="27">
        <f>+anexos!F18</f>
        <v>284027732.6218304</v>
      </c>
      <c r="H29" s="27">
        <f>+anexos!G18</f>
        <v>285054007.87752229</v>
      </c>
      <c r="I29" s="27">
        <f>+anexos!H18</f>
        <v>286052438.32833153</v>
      </c>
      <c r="J29" s="27">
        <f>+anexos!I18</f>
        <v>289080270.90602994</v>
      </c>
      <c r="K29" s="27">
        <f>+anexos!J18</f>
        <v>289994244.35991579</v>
      </c>
      <c r="L29" s="27">
        <f>+anexos!K18</f>
        <v>436325358.3930257</v>
      </c>
      <c r="M29" s="27">
        <f>+anexos!L18</f>
        <v>287701357.83500522</v>
      </c>
      <c r="N29" s="27">
        <f>+anexos!M18</f>
        <v>288606000.88491416</v>
      </c>
      <c r="O29" s="27">
        <f>+anexos!N18</f>
        <v>274493585.75205886</v>
      </c>
      <c r="P29" s="27">
        <f>+anexos!O18</f>
        <v>277717436.52730918</v>
      </c>
      <c r="Q29" s="27">
        <f>+anexos!P18</f>
        <v>280892660.40493929</v>
      </c>
      <c r="R29" s="27">
        <f>+anexos!Q18</f>
        <v>426030148.49011785</v>
      </c>
      <c r="S29" s="27">
        <f>+anexos!R18</f>
        <v>283379795.10771358</v>
      </c>
      <c r="T29" s="27">
        <f>+anexos!S18</f>
        <v>286461383.93000376</v>
      </c>
      <c r="U29" s="27">
        <f>+anexos!T18</f>
        <v>289497021.13390464</v>
      </c>
      <c r="V29" s="27">
        <f>+anexos!U18</f>
        <v>294401419.89751089</v>
      </c>
      <c r="W29" s="27">
        <f>+anexos!V18</f>
        <v>297323199.72226661</v>
      </c>
      <c r="X29" s="27">
        <f>+anexos!W18</f>
        <v>450302493.89284176</v>
      </c>
      <c r="Y29" s="27">
        <f>+anexos!X18</f>
        <v>299104783.19742852</v>
      </c>
      <c r="Z29" s="27">
        <f>+anexos!Y18</f>
        <v>301948778.5334782</v>
      </c>
      <c r="AA29" s="27">
        <f>+anexos!Z18</f>
        <v>306679982.87934047</v>
      </c>
      <c r="AB29" s="27">
        <f>+anexos!AA18</f>
        <v>310854021.79883343</v>
      </c>
      <c r="AC29" s="27">
        <f>+anexos!AB18</f>
        <v>314970311.6180473</v>
      </c>
      <c r="AD29" s="27">
        <f>+anexos!AC18</f>
        <v>478544370.64588499</v>
      </c>
      <c r="AE29" s="27">
        <f>+anexos!AD18</f>
        <v>318853124.76367724</v>
      </c>
      <c r="AF29" s="27">
        <f>+anexos!AE18</f>
        <v>322853581.73152941</v>
      </c>
      <c r="AG29" s="27">
        <f>+anexos!AF18</f>
        <v>326798473.59270251</v>
      </c>
      <c r="AH29" s="27">
        <f>+anexos!AG18</f>
        <v>332597998.30312186</v>
      </c>
      <c r="AI29" s="27">
        <f>+anexos!AH18</f>
        <v>336409601.63686639</v>
      </c>
      <c r="AJ29" s="27">
        <f>+anexos!AI18</f>
        <v>510252036.53749877</v>
      </c>
      <c r="AK29" s="27">
        <f>+anexos!AJ18</f>
        <v>339417592.42985189</v>
      </c>
      <c r="AL29" s="27">
        <f>+anexos!AK18</f>
        <v>343128257.81260121</v>
      </c>
      <c r="AM29" s="27">
        <f>+anexos!AL18</f>
        <v>348708444.52806866</v>
      </c>
      <c r="AN29" s="27">
        <f>+anexos!AM18</f>
        <v>353387164.18617147</v>
      </c>
      <c r="AO29" s="27">
        <f>+anexos!AN18</f>
        <v>358003732.83252722</v>
      </c>
      <c r="AP29" s="27">
        <f>+anexos!AO18</f>
        <v>543838059.61734033</v>
      </c>
      <c r="AQ29" s="27">
        <f>+anexos!AP18</f>
        <v>362302968.63107878</v>
      </c>
      <c r="AR29" s="27">
        <f>+anexos!AQ18</f>
        <v>366796745.26756787</v>
      </c>
      <c r="AS29" s="27">
        <f>+anexos!AR18</f>
        <v>371229828.6320343</v>
      </c>
      <c r="AT29" s="27">
        <f>+anexos!AS18</f>
        <v>377499475.58161962</v>
      </c>
      <c r="AU29" s="27">
        <f>+anexos!AT18</f>
        <v>381788776.8755486</v>
      </c>
      <c r="AV29" s="27">
        <f>+anexos!AU18</f>
        <v>579029074.48919022</v>
      </c>
      <c r="AW29" s="27">
        <f>+anexos!AV18</f>
        <v>385134834.6274175</v>
      </c>
      <c r="AX29" s="27">
        <f>+anexos!AW18</f>
        <v>389313951.11752129</v>
      </c>
      <c r="AY29" s="27">
        <f>+anexos!AX18</f>
        <v>395342916.17415434</v>
      </c>
      <c r="AZ29" s="27">
        <f>+anexos!AY18</f>
        <v>400564345.48032022</v>
      </c>
      <c r="BA29" s="27">
        <f>+anexos!AZ18</f>
        <v>405716102.45217669</v>
      </c>
      <c r="BB29" s="27">
        <f>+anexos!BA18</f>
        <v>616198032.45317841</v>
      </c>
      <c r="BC29" s="27">
        <f>+anexos!BB18</f>
        <v>410430974.65117466</v>
      </c>
      <c r="BD29" s="27">
        <f>+anexos!BC18</f>
        <v>415445100.62357163</v>
      </c>
      <c r="BE29" s="27">
        <f>+anexos!BD18</f>
        <v>420390730.56582475</v>
      </c>
      <c r="BF29" s="27">
        <f>+anexos!BE18</f>
        <v>427153919.48558187</v>
      </c>
      <c r="BG29" s="27">
        <f>+anexos!BF18</f>
        <v>431940224.25893855</v>
      </c>
      <c r="BH29" s="27">
        <f>+anexos!BG18</f>
        <v>436659960.37444127</v>
      </c>
      <c r="BI29" s="27">
        <f>+anexos!BH18</f>
        <v>441313672.88066739</v>
      </c>
      <c r="BJ29" s="27">
        <f>+anexos!BI18</f>
        <v>445901910.02447468</v>
      </c>
    </row>
    <row r="30" spans="1:62" s="1" customFormat="1" x14ac:dyDescent="0.2">
      <c r="A30" s="30" t="str">
        <f>+'EF. Anuales'!A30</f>
        <v>Recaudo Aportes</v>
      </c>
      <c r="B30" s="27"/>
      <c r="C30" s="27">
        <f>+anexos!B107</f>
        <v>147408000.00000003</v>
      </c>
      <c r="D30" s="27">
        <f>+anexos!C107</f>
        <v>146947350.00000003</v>
      </c>
      <c r="E30" s="27">
        <f>+anexos!D107</f>
        <v>146486700.00000003</v>
      </c>
      <c r="F30" s="27">
        <f>+anexos!E107</f>
        <v>146026050.00000003</v>
      </c>
      <c r="G30" s="27">
        <f>+anexos!F107</f>
        <v>145565400.00000003</v>
      </c>
      <c r="H30" s="27">
        <f>+anexos!G107</f>
        <v>145104750.00000003</v>
      </c>
      <c r="I30" s="27">
        <f>+anexos!H107</f>
        <v>144644100.00000003</v>
      </c>
      <c r="J30" s="27">
        <f>+anexos!I107</f>
        <v>144183450.00000003</v>
      </c>
      <c r="K30" s="27">
        <f>+anexos!J107</f>
        <v>143722800.00000003</v>
      </c>
      <c r="L30" s="27">
        <f>+anexos!K107</f>
        <v>143262150.00000003</v>
      </c>
      <c r="M30" s="27">
        <f>+anexos!L107</f>
        <v>142801500.00000003</v>
      </c>
      <c r="N30" s="27">
        <f>+anexos!M107</f>
        <v>142340850.00000003</v>
      </c>
      <c r="O30" s="27">
        <f>+anexos!N107</f>
        <v>153230616.00000003</v>
      </c>
      <c r="P30" s="27">
        <f>+anexos!O107</f>
        <v>153131115.60000002</v>
      </c>
      <c r="Q30" s="27">
        <f>+anexos!P107</f>
        <v>153031615.20000005</v>
      </c>
      <c r="R30" s="27">
        <f>+anexos!Q107</f>
        <v>152932114.80000004</v>
      </c>
      <c r="S30" s="27">
        <f>+anexos!R107</f>
        <v>152832614.40000004</v>
      </c>
      <c r="T30" s="27">
        <f>+anexos!S107</f>
        <v>152733114.00000003</v>
      </c>
      <c r="U30" s="27">
        <f>+anexos!T107</f>
        <v>152633613.60000002</v>
      </c>
      <c r="V30" s="27">
        <f>+anexos!U107</f>
        <v>152534113.20000005</v>
      </c>
      <c r="W30" s="27">
        <f>+anexos!V107</f>
        <v>152434612.80000004</v>
      </c>
      <c r="X30" s="27">
        <f>+anexos!W107</f>
        <v>152335112.40000004</v>
      </c>
      <c r="Y30" s="27">
        <f>+anexos!X107</f>
        <v>152235612.00000003</v>
      </c>
      <c r="Z30" s="27">
        <f>+anexos!Y107</f>
        <v>152136111.60000002</v>
      </c>
      <c r="AA30" s="27">
        <f>+anexos!Z107</f>
        <v>161158807.87200004</v>
      </c>
      <c r="AB30" s="27">
        <f>+anexos!AA107</f>
        <v>161369748.72000003</v>
      </c>
      <c r="AC30" s="27">
        <f>+anexos!AB107</f>
        <v>161580689.56800005</v>
      </c>
      <c r="AD30" s="27">
        <f>+anexos!AC107</f>
        <v>161791630.41600004</v>
      </c>
      <c r="AE30" s="27">
        <f>+anexos!AD107</f>
        <v>162002571.26400006</v>
      </c>
      <c r="AF30" s="27">
        <f>+anexos!AE107</f>
        <v>162213512.11200005</v>
      </c>
      <c r="AG30" s="27">
        <f>+anexos!AF107</f>
        <v>162424452.96000004</v>
      </c>
      <c r="AH30" s="27">
        <f>+anexos!AG107</f>
        <v>162635393.80800006</v>
      </c>
      <c r="AI30" s="27">
        <f>+anexos!AH107</f>
        <v>162846334.65600005</v>
      </c>
      <c r="AJ30" s="27">
        <f>+anexos!AI107</f>
        <v>163057275.50400004</v>
      </c>
      <c r="AK30" s="27">
        <f>+anexos!AJ107</f>
        <v>163268216.35200006</v>
      </c>
      <c r="AL30" s="27">
        <f>+anexos!AK107</f>
        <v>163479157.20000005</v>
      </c>
      <c r="AM30" s="27">
        <f>+anexos!AL107</f>
        <v>170237701.96992007</v>
      </c>
      <c r="AN30" s="27">
        <f>+anexos!AM107</f>
        <v>170786148.17472005</v>
      </c>
      <c r="AO30" s="27">
        <f>+anexos!AN107</f>
        <v>171334594.37952006</v>
      </c>
      <c r="AP30" s="27">
        <f>+anexos!AO107</f>
        <v>171883040.58432007</v>
      </c>
      <c r="AQ30" s="27">
        <f>+anexos!AP107</f>
        <v>172431486.78912005</v>
      </c>
      <c r="AR30" s="27">
        <f>+anexos!AQ107</f>
        <v>172979932.99392006</v>
      </c>
      <c r="AS30" s="27">
        <f>+anexos!AR107</f>
        <v>173528379.19872007</v>
      </c>
      <c r="AT30" s="27">
        <f>+anexos!AS107</f>
        <v>174076825.40352005</v>
      </c>
      <c r="AU30" s="27">
        <f>+anexos!AT107</f>
        <v>174625271.60832006</v>
      </c>
      <c r="AV30" s="27">
        <f>+anexos!AU107</f>
        <v>175173717.81312007</v>
      </c>
      <c r="AW30" s="27">
        <f>+anexos!AV107</f>
        <v>175722164.01792008</v>
      </c>
      <c r="AX30" s="27">
        <f>+anexos!AW107</f>
        <v>176270610.22272006</v>
      </c>
      <c r="AY30" s="27">
        <f>+anexos!AX107</f>
        <v>183891818.68462086</v>
      </c>
      <c r="AZ30" s="27">
        <f>+anexos!AY107</f>
        <v>184804433.16940808</v>
      </c>
      <c r="BA30" s="27">
        <f>+anexos!AZ107</f>
        <v>185717047.65419528</v>
      </c>
      <c r="BB30" s="27">
        <f>+anexos!BA107</f>
        <v>186629662.13898247</v>
      </c>
      <c r="BC30" s="27">
        <f>+anexos!BB107</f>
        <v>187542276.62376967</v>
      </c>
      <c r="BD30" s="27">
        <f>+anexos!BC107</f>
        <v>188454891.10855687</v>
      </c>
      <c r="BE30" s="27">
        <f>+anexos!BD107</f>
        <v>189367505.59334406</v>
      </c>
      <c r="BF30" s="27">
        <f>+anexos!BE107</f>
        <v>190280120.07813126</v>
      </c>
      <c r="BG30" s="27">
        <f>+anexos!BF107</f>
        <v>191192734.56291848</v>
      </c>
      <c r="BH30" s="27">
        <f>+anexos!BG107</f>
        <v>192105349.04770568</v>
      </c>
      <c r="BI30" s="27">
        <f>+anexos!BH107</f>
        <v>193017963.53249288</v>
      </c>
      <c r="BJ30" s="27">
        <f>+anexos!BI107</f>
        <v>193930578.01728007</v>
      </c>
    </row>
    <row r="31" spans="1:62" s="1" customFormat="1" x14ac:dyDescent="0.2">
      <c r="A31" s="30" t="str">
        <f>+'EF. Anuales'!A31</f>
        <v>Captaciones</v>
      </c>
      <c r="B31" s="27"/>
      <c r="C31" s="27">
        <f>+anexos!B64+anexos!B70+anexos!B76</f>
        <v>197859166.66666669</v>
      </c>
      <c r="D31" s="27">
        <f>+anexos!C64+anexos!C70+anexos!C76</f>
        <v>198436944.44444445</v>
      </c>
      <c r="E31" s="27">
        <f>+anexos!D64+anexos!D70+anexos!D76</f>
        <v>199021920.60185188</v>
      </c>
      <c r="F31" s="27">
        <f>+anexos!E64+anexos!E70+anexos!E76</f>
        <v>199614161.12403551</v>
      </c>
      <c r="G31" s="27">
        <f>+anexos!F64+anexos!F70+anexos!F76</f>
        <v>207403607.60100585</v>
      </c>
      <c r="H31" s="27">
        <f>+anexos!G64+anexos!G70+anexos!G76</f>
        <v>207987752.23318174</v>
      </c>
      <c r="I31" s="27">
        <f>+anexos!H64+anexos!H70+anexos!H76</f>
        <v>208579362.83698592</v>
      </c>
      <c r="J31" s="27">
        <f>+anexos!I64+anexos!I70+anexos!I76</f>
        <v>209178507.85049161</v>
      </c>
      <c r="K31" s="27">
        <f>+anexos!J64+anexos!J70+anexos!J76</f>
        <v>209785256.3391211</v>
      </c>
      <c r="L31" s="27">
        <f>+anexos!K64+anexos!K70+anexos!K76</f>
        <v>210399678.00139639</v>
      </c>
      <c r="M31" s="27">
        <f>+anexos!L64+anexos!L70+anexos!L76</f>
        <v>211021843.17474252</v>
      </c>
      <c r="N31" s="27">
        <f>+anexos!M64+anexos!M70+anexos!M76</f>
        <v>211651822.84134433</v>
      </c>
      <c r="O31" s="27">
        <f>+anexos!N64+anexos!N70+anexos!N76</f>
        <v>216843948.63405666</v>
      </c>
      <c r="P31" s="27">
        <f>+anexos!O64+anexos!O70+anexos!O76</f>
        <v>217435083.05828369</v>
      </c>
      <c r="Q31" s="27">
        <f>+anexos!P64+anexos!P70+anexos!P76</f>
        <v>218030465.47867227</v>
      </c>
      <c r="R31" s="27">
        <f>+anexos!Q64+anexos!Q70+anexos!Q76</f>
        <v>218630124.21519676</v>
      </c>
      <c r="S31" s="27">
        <f>+anexos!R64+anexos!R70+anexos!R76</f>
        <v>224890869.77663141</v>
      </c>
      <c r="T31" s="27">
        <f>+anexos!S64+anexos!S70+anexos!S76</f>
        <v>225495481.66180897</v>
      </c>
      <c r="U31" s="27">
        <f>+anexos!T64+anexos!T70+anexos!T76</f>
        <v>226104455.96088767</v>
      </c>
      <c r="V31" s="27">
        <f>+anexos!U64+anexos!U70+anexos!U76</f>
        <v>226717821.75662693</v>
      </c>
      <c r="W31" s="27">
        <f>+anexos!V64+anexos!V70+anexos!V76</f>
        <v>227335608.32567111</v>
      </c>
      <c r="X31" s="27">
        <f>+anexos!W64+anexos!W70+anexos!W76</f>
        <v>227957845.13984224</v>
      </c>
      <c r="Y31" s="27">
        <f>+anexos!X64+anexos!X70+anexos!X76</f>
        <v>228584561.86744118</v>
      </c>
      <c r="Z31" s="27">
        <f>+anexos!Y64+anexos!Y70+anexos!Y76</f>
        <v>229215788.3745575</v>
      </c>
      <c r="AA31" s="27">
        <f>+anexos!Z64+anexos!Z70+anexos!Z76</f>
        <v>233778555.32638785</v>
      </c>
      <c r="AB31" s="27">
        <f>+anexos!AA64+anexos!AA70+anexos!AA76</f>
        <v>234395620.72301981</v>
      </c>
      <c r="AC31" s="27">
        <f>+anexos!AB64+anexos!AB70+anexos!AB76</f>
        <v>235015273.94463491</v>
      </c>
      <c r="AD31" s="27">
        <f>+anexos!AC64+anexos!AC70+anexos!AC76</f>
        <v>235637527.93035808</v>
      </c>
      <c r="AE31" s="27">
        <f>+anexos!AD64+anexos!AD70+anexos!AD76</f>
        <v>240853344.14000988</v>
      </c>
      <c r="AF31" s="27">
        <f>+anexos!AE64+anexos!AE70+anexos!AE76</f>
        <v>241486808.75442994</v>
      </c>
      <c r="AG31" s="27">
        <f>+anexos!AF64+anexos!AF70+anexos!AF76</f>
        <v>242122913.33980209</v>
      </c>
      <c r="AH31" s="27">
        <f>+anexos!AG64+anexos!AG70+anexos!AG76</f>
        <v>242761671.09598106</v>
      </c>
      <c r="AI31" s="27">
        <f>+anexos!AH64+anexos!AH70+anexos!AH76</f>
        <v>243403095.28882098</v>
      </c>
      <c r="AJ31" s="27">
        <f>+anexos!AI64+anexos!AI70+anexos!AI76</f>
        <v>244047199.25050509</v>
      </c>
      <c r="AK31" s="27">
        <f>+anexos!AJ64+anexos!AJ70+anexos!AJ76</f>
        <v>244693996.37987763</v>
      </c>
      <c r="AL31" s="27">
        <f>+anexos!AK64+anexos!AK70+anexos!AK76</f>
        <v>245343500.142777</v>
      </c>
      <c r="AM31" s="27">
        <f>+anexos!AL64+anexos!AL70+anexos!AL76</f>
        <v>249132055.95837086</v>
      </c>
      <c r="AN31" s="27">
        <f>+anexos!AM64+anexos!AM70+anexos!AM76</f>
        <v>249762056.86711878</v>
      </c>
      <c r="AO31" s="27">
        <f>+anexos!AN64+anexos!AN70+anexos!AN76</f>
        <v>250393278.85869586</v>
      </c>
      <c r="AP31" s="27">
        <f>+anexos!AO64+anexos!AO70+anexos!AO76</f>
        <v>251025726.00337818</v>
      </c>
      <c r="AQ31" s="27">
        <f>+anexos!AP64+anexos!AP70+anexos!AP76</f>
        <v>254985939.55796945</v>
      </c>
      <c r="AR31" s="27">
        <f>+anexos!AQ64+anexos!AQ70+anexos!AQ76</f>
        <v>255631396.31640613</v>
      </c>
      <c r="AS31" s="27">
        <f>+anexos!AR64+anexos!AR70+anexos!AR76</f>
        <v>256278090.52036294</v>
      </c>
      <c r="AT31" s="27">
        <f>+anexos!AS64+anexos!AS70+anexos!AS76</f>
        <v>256926026.2946583</v>
      </c>
      <c r="AU31" s="27">
        <f>+anexos!AT64+anexos!AT70+anexos!AT76</f>
        <v>257575207.77785996</v>
      </c>
      <c r="AV31" s="27">
        <f>+anexos!AU64+anexos!AU70+anexos!AU76</f>
        <v>258225639.12233096</v>
      </c>
      <c r="AW31" s="27">
        <f>+anexos!AV64+anexos!AV70+anexos!AV76</f>
        <v>258877324.49427551</v>
      </c>
      <c r="AX31" s="27">
        <f>+anexos!AW64+anexos!AW70+anexos!AW76</f>
        <v>259530268.07378522</v>
      </c>
      <c r="AY31" s="27">
        <f>+anexos!AX64+anexos!AX70+anexos!AX76</f>
        <v>263490931.11007527</v>
      </c>
      <c r="AZ31" s="27">
        <f>+anexos!AY64+anexos!AY70+anexos!AY76</f>
        <v>264310937.56221107</v>
      </c>
      <c r="BA31" s="27">
        <f>+anexos!AZ64+anexos!AZ70+anexos!AZ76</f>
        <v>265132214.84597445</v>
      </c>
      <c r="BB31" s="27">
        <f>+anexos!BA64+anexos!BA70+anexos!BA76</f>
        <v>265954767.19747093</v>
      </c>
      <c r="BC31" s="27">
        <f>+anexos!BB64+anexos!BB70+anexos!BB76</f>
        <v>270402731.38824469</v>
      </c>
      <c r="BD31" s="27">
        <f>+anexos!BC64+anexos!BC70+anexos!BC76</f>
        <v>271245396.91860569</v>
      </c>
      <c r="BE31" s="27">
        <f>+anexos!BD64+anexos!BD70+anexos!BD76</f>
        <v>272089350.30992657</v>
      </c>
      <c r="BF31" s="27">
        <f>+anexos!BE64+anexos!BE70+anexos!BE76</f>
        <v>272934595.85507721</v>
      </c>
      <c r="BG31" s="27">
        <f>+anexos!BF64+anexos!BF70+anexos!BF76</f>
        <v>273781137.86123705</v>
      </c>
      <c r="BH31" s="27">
        <f>+anexos!BG64+anexos!BG70+anexos!BG76</f>
        <v>274628980.64994276</v>
      </c>
      <c r="BI31" s="27">
        <f>+anexos!BH64+anexos!BH70+anexos!BH76</f>
        <v>275478128.55713618</v>
      </c>
      <c r="BJ31" s="27">
        <f>+anexos!BI64+anexos!BI70+anexos!BI76</f>
        <v>276328585.93321222</v>
      </c>
    </row>
    <row r="32" spans="1:62" s="1" customFormat="1" x14ac:dyDescent="0.2">
      <c r="A32" s="30" t="str">
        <f>+'EF. Anuales'!A32</f>
        <v>Rendimientos Excedentes Tesorería</v>
      </c>
      <c r="B32" s="27"/>
      <c r="C32" s="27">
        <f>+C28*(PARÁMETROS!$C$2/24)</f>
        <v>1369241.3075666667</v>
      </c>
      <c r="D32" s="27">
        <f>+D28*(PARÁMETROS!$C$2/24)</f>
        <v>1405251.4203775018</v>
      </c>
      <c r="E32" s="27">
        <f>+E28*(PARÁMETROS!$C$2/24)</f>
        <v>1516955.1210655596</v>
      </c>
      <c r="F32" s="27">
        <f>+F28*(PARÁMETROS!$C$2/24)</f>
        <v>1623290.6098741307</v>
      </c>
      <c r="G32" s="27">
        <f>+G28*(PARÁMETROS!$C$2/24)</f>
        <v>2185639.0136552295</v>
      </c>
      <c r="H32" s="27">
        <f>+H28*(PARÁMETROS!$C$2/24)</f>
        <v>2275048.6778191542</v>
      </c>
      <c r="I32" s="27">
        <f>+I28*(PARÁMETROS!$C$2/24)</f>
        <v>2359453.7558951057</v>
      </c>
      <c r="J32" s="27">
        <f>+J28*(PARÁMETROS!$C$2/24)</f>
        <v>2192669.869471143</v>
      </c>
      <c r="K32" s="27">
        <f>+K28*(PARÁMETROS!$C$2/24)</f>
        <v>2273453.4520853381</v>
      </c>
      <c r="L32" s="27">
        <f>+L28*(PARÁMETROS!$C$2/24)</f>
        <v>2355040.5752168158</v>
      </c>
      <c r="M32" s="27">
        <f>+M28*(PARÁMETROS!$C$2/24)</f>
        <v>2914186.1718604621</v>
      </c>
      <c r="N32" s="27">
        <f>+N28*(PARÁMETROS!$C$2/24)</f>
        <v>2974527.9865700011</v>
      </c>
      <c r="O32" s="27">
        <f>+O28*(PARÁMETROS!$D$2/24)</f>
        <v>2027112.9321130654</v>
      </c>
      <c r="P32" s="27">
        <f>+P28*(PARÁMETROS!$D$2/24)</f>
        <v>1887186.6995224964</v>
      </c>
      <c r="Q32" s="27">
        <f>+Q28*(PARÁMETROS!$D$2/24)</f>
        <v>1750676.3381065887</v>
      </c>
      <c r="R32" s="27">
        <f>+R28*(PARÁMETROS!$D$2/24)</f>
        <v>1617615.3851864068</v>
      </c>
      <c r="S32" s="27">
        <f>+S28*(PARÁMETROS!$D$2/24)</f>
        <v>1836189.741650292</v>
      </c>
      <c r="T32" s="27">
        <f>+T28*(PARÁMETROS!$D$2/24)</f>
        <v>1707818.7446549977</v>
      </c>
      <c r="U32" s="27">
        <f>+U28*(PARÁMETROS!$D$2/24)</f>
        <v>1582823.965654342</v>
      </c>
      <c r="V32" s="27">
        <f>+V28*(PARÁMETROS!$D$2/24)</f>
        <v>1277336.0356420425</v>
      </c>
      <c r="W32" s="27">
        <f>+W28*(PARÁMETROS!$D$2/24)</f>
        <v>1162942.7269146526</v>
      </c>
      <c r="X32" s="27">
        <f>+X28*(PARÁMETROS!$D$2/24)</f>
        <v>1054882.9450829525</v>
      </c>
      <c r="Y32" s="27">
        <f>+Y28*(PARÁMETROS!$D$2/24)</f>
        <v>1323304.9082596621</v>
      </c>
      <c r="Z32" s="27">
        <f>+Z28*(PARÁMETROS!$D$2/24)</f>
        <v>1212988.1404661897</v>
      </c>
      <c r="AA32" s="27">
        <f>+AA28*(PARÁMETROS!$E$2/24)</f>
        <v>571881.20750654419</v>
      </c>
      <c r="AB32" s="27">
        <f>+AB28*(PARÁMETROS!$E$2/24)</f>
        <v>425298.51828648272</v>
      </c>
      <c r="AC32" s="27">
        <f>+AC28*(PARÁMETROS!$E$2/24)</f>
        <v>283915.34128015244</v>
      </c>
      <c r="AD32" s="27">
        <f>+AD28*(PARÁMETROS!$E$2/24)</f>
        <v>147711.51516581437</v>
      </c>
      <c r="AE32" s="27">
        <f>+AE28*(PARÁMETROS!$E$2/24)</f>
        <v>275314.59008659486</v>
      </c>
      <c r="AF32" s="27">
        <f>+AF28*(PARÁMETROS!$E$2/24)</f>
        <v>142841.75270928981</v>
      </c>
      <c r="AG32" s="27">
        <f>+AG28*(PARÁMETROS!$E$2/24)</f>
        <v>15565.770234661699</v>
      </c>
      <c r="AH32" s="27">
        <f>+AH28*(PARÁMETROS!$E$2/24)</f>
        <v>114428.05807712556</v>
      </c>
      <c r="AI32" s="27">
        <f>+AI28*(PARÁMETROS!$E$2/24)</f>
        <v>6224.6060751805708</v>
      </c>
      <c r="AJ32" s="27">
        <f>+AJ28*(PARÁMETROS!$E$2/24)</f>
        <v>57106.064053866867</v>
      </c>
      <c r="AK32" s="27">
        <f>+AK28*(PARÁMETROS!$E$2/24)</f>
        <v>217745.91050417663</v>
      </c>
      <c r="AL32" s="27">
        <f>+AL28*(PARÁMETROS!$E$2/24)</f>
        <v>94917.854693333706</v>
      </c>
      <c r="AM32" s="27">
        <f>+AM28*(PARÁMETROS!$F$2/24)</f>
        <v>95303.685998510729</v>
      </c>
      <c r="AN32" s="27">
        <f>+AN28*(PARÁMETROS!$F$2/24)</f>
        <v>41714.378445327486</v>
      </c>
      <c r="AO32" s="27">
        <f>+AO28*(PARÁMETROS!$F$2/24)</f>
        <v>66644.836004212499</v>
      </c>
      <c r="AP32" s="27">
        <f>+AP28*(PARÁMETROS!$F$2/24)</f>
        <v>53589.634143706964</v>
      </c>
      <c r="AQ32" s="27">
        <f>+AQ28*(PARÁMETROS!$F$2/24)</f>
        <v>174012.26827384514</v>
      </c>
      <c r="AR32" s="27">
        <f>+AR28*(PARÁMETROS!$F$2/24)</f>
        <v>699.39054981986681</v>
      </c>
      <c r="AS32" s="27">
        <f>+AS28*(PARÁMETROS!$F$2/24)</f>
        <v>83129.46204267205</v>
      </c>
      <c r="AT32" s="27">
        <f>+AT28*(PARÁMETROS!$F$2/24)</f>
        <v>102772.6451079484</v>
      </c>
      <c r="AU32" s="27">
        <f>+AU28*(PARÁMETROS!$F$2/24)</f>
        <v>31999.716298883759</v>
      </c>
      <c r="AV32" s="27">
        <f>+AV28*(PARÁMETROS!$F$2/24)</f>
        <v>63994.157476133711</v>
      </c>
      <c r="AW32" s="27">
        <f>+AW28*(PARÁMETROS!$F$2/24)</f>
        <v>226105.9802731252</v>
      </c>
      <c r="AX32" s="27">
        <f>+AX28*(PARÁMETROS!$F$2/24)</f>
        <v>68968.841661168539</v>
      </c>
      <c r="AY32" s="27">
        <f>+AY28*(PARÁMETROS!$G$2/24)</f>
        <v>109045.65308863392</v>
      </c>
      <c r="AZ32" s="27">
        <f>+AZ28*(PARÁMETROS!$G$2/24)</f>
        <v>37003.588001332981</v>
      </c>
      <c r="BA32" s="27">
        <f>+BA28*(PARÁMETROS!$G$2/24)</f>
        <v>69890.780665340499</v>
      </c>
      <c r="BB32" s="27">
        <f>+BB28*(PARÁMETROS!$G$2/24)</f>
        <v>51983.454760163826</v>
      </c>
      <c r="BC32" s="27">
        <f>+BC28*(PARÁMETROS!$G$2/24)</f>
        <v>168189.17645789316</v>
      </c>
      <c r="BD32" s="27">
        <f>+BD28*(PARÁMETROS!$G$2/24)</f>
        <v>3581.2087167156242</v>
      </c>
      <c r="BE32" s="27">
        <f>+BE28*(PARÁMETROS!$G$2/24)</f>
        <v>80862.827434191655</v>
      </c>
      <c r="BF32" s="27">
        <f>+BF28*(PARÁMETROS!$G$2/24)</f>
        <v>94009.549294203971</v>
      </c>
      <c r="BG32" s="27">
        <f>+BG28*(PARÁMETROS!$G$2/24)</f>
        <v>33062.114141450525</v>
      </c>
      <c r="BH32" s="27">
        <f>+BH28*(PARÁMETROS!$G$2/24)</f>
        <v>59317.165586263887</v>
      </c>
      <c r="BI32" s="27">
        <f>+BI28*(PARÁMETROS!$G$2/24)</f>
        <v>44744.411959855061</v>
      </c>
      <c r="BJ32" s="27">
        <f>+BJ28*(PARÁMETROS!$G$2/24)</f>
        <v>48399.899306274208</v>
      </c>
    </row>
    <row r="33" spans="1:62" s="1" customFormat="1" x14ac:dyDescent="0.2">
      <c r="A33" s="30" t="str">
        <f>+'EF. Anuales'!A33</f>
        <v>Contribuciones Fondos</v>
      </c>
      <c r="B33" s="27"/>
      <c r="C33" s="27">
        <f>+anexos!B101</f>
        <v>11199999.999999998</v>
      </c>
      <c r="D33" s="27">
        <f>+anexos!C101</f>
        <v>11164999.999999998</v>
      </c>
      <c r="E33" s="27">
        <f>+anexos!D101</f>
        <v>11129999.999999998</v>
      </c>
      <c r="F33" s="27">
        <f>+anexos!E101</f>
        <v>11094999.999999998</v>
      </c>
      <c r="G33" s="27">
        <f>+anexos!F101</f>
        <v>11059999.999999998</v>
      </c>
      <c r="H33" s="27">
        <f>+anexos!G101</f>
        <v>11024999.999999998</v>
      </c>
      <c r="I33" s="27">
        <f>+anexos!H101</f>
        <v>10989999.999999998</v>
      </c>
      <c r="J33" s="27">
        <f>+anexos!I101</f>
        <v>10954999.999999998</v>
      </c>
      <c r="K33" s="27">
        <f>+anexos!J101</f>
        <v>12557999.999999998</v>
      </c>
      <c r="L33" s="27">
        <f>+anexos!K101</f>
        <v>12517749.999999998</v>
      </c>
      <c r="M33" s="27">
        <f>+anexos!L101</f>
        <v>12477499.999999998</v>
      </c>
      <c r="N33" s="27">
        <f>+anexos!M101</f>
        <v>12437249.999999998</v>
      </c>
      <c r="O33" s="27">
        <f>+anexos!N101</f>
        <v>12396999.999999998</v>
      </c>
      <c r="P33" s="27">
        <f>+anexos!O101</f>
        <v>12388949.999999998</v>
      </c>
      <c r="Q33" s="27">
        <f>+anexos!P101</f>
        <v>12380899.999999998</v>
      </c>
      <c r="R33" s="27">
        <f>+anexos!Q101</f>
        <v>12372849.999999998</v>
      </c>
      <c r="S33" s="27">
        <f>+anexos!R101</f>
        <v>12364799.999999998</v>
      </c>
      <c r="T33" s="27">
        <f>+anexos!S101</f>
        <v>12356749.999999998</v>
      </c>
      <c r="U33" s="27">
        <f>+anexos!T101</f>
        <v>12348699.999999998</v>
      </c>
      <c r="V33" s="27">
        <f>+anexos!U101</f>
        <v>12340649.999999998</v>
      </c>
      <c r="W33" s="27">
        <f>+anexos!V101</f>
        <v>13504197</v>
      </c>
      <c r="X33" s="27">
        <f>+anexos!W101</f>
        <v>13495382.25</v>
      </c>
      <c r="Y33" s="27">
        <f>+anexos!X101</f>
        <v>13486567.5</v>
      </c>
      <c r="Z33" s="27">
        <f>+anexos!Y101</f>
        <v>13477752.75</v>
      </c>
      <c r="AA33" s="27">
        <f>+anexos!Z101</f>
        <v>13468938</v>
      </c>
      <c r="AB33" s="27">
        <f>+anexos!AA101</f>
        <v>13486567.5</v>
      </c>
      <c r="AC33" s="27">
        <f>+anexos!AB101</f>
        <v>13504197</v>
      </c>
      <c r="AD33" s="27">
        <f>+anexos!AC101</f>
        <v>13521826.5</v>
      </c>
      <c r="AE33" s="27">
        <f>+anexos!AD101</f>
        <v>13539456</v>
      </c>
      <c r="AF33" s="27">
        <f>+anexos!AE101</f>
        <v>13557085.5</v>
      </c>
      <c r="AG33" s="27">
        <f>+anexos!AF101</f>
        <v>13574715</v>
      </c>
      <c r="AH33" s="27">
        <f>+anexos!AG101</f>
        <v>13592344.5</v>
      </c>
      <c r="AI33" s="27">
        <f>+anexos!AH101</f>
        <v>14630722.049999999</v>
      </c>
      <c r="AJ33" s="27">
        <f>+anexos!AI101</f>
        <v>14649673.762499997</v>
      </c>
      <c r="AK33" s="27">
        <f>+anexos!AJ101</f>
        <v>14668625.474999998</v>
      </c>
      <c r="AL33" s="27">
        <f>+anexos!AK101</f>
        <v>14687577.187499998</v>
      </c>
      <c r="AM33" s="27">
        <f>+anexos!AL101</f>
        <v>14706528.899999999</v>
      </c>
      <c r="AN33" s="27">
        <f>+anexos!AM101</f>
        <v>14753908.181249999</v>
      </c>
      <c r="AO33" s="27">
        <f>+anexos!AN101</f>
        <v>14801287.462499999</v>
      </c>
      <c r="AP33" s="27">
        <f>+anexos!AO101</f>
        <v>14848666.743749999</v>
      </c>
      <c r="AQ33" s="27">
        <f>+anexos!AP101</f>
        <v>14896046.024999999</v>
      </c>
      <c r="AR33" s="27">
        <f>+anexos!AQ101</f>
        <v>14943425.306249999</v>
      </c>
      <c r="AS33" s="27">
        <f>+anexos!AR101</f>
        <v>14990804.587499999</v>
      </c>
      <c r="AT33" s="27">
        <f>+anexos!AS101</f>
        <v>15038183.868749999</v>
      </c>
      <c r="AU33" s="27">
        <f>+anexos!AT101</f>
        <v>15915269.123249998</v>
      </c>
      <c r="AV33" s="27">
        <f>+anexos!AU101</f>
        <v>15965254.264968747</v>
      </c>
      <c r="AW33" s="27">
        <f>+anexos!AV101</f>
        <v>16015239.406687498</v>
      </c>
      <c r="AX33" s="27">
        <f>+anexos!AW101</f>
        <v>16065224.548406247</v>
      </c>
      <c r="AY33" s="27">
        <f>+anexos!AX101</f>
        <v>16115209.690124998</v>
      </c>
      <c r="AZ33" s="27">
        <f>+anexos!AY101</f>
        <v>16195185.916874997</v>
      </c>
      <c r="BA33" s="27">
        <f>+anexos!AZ101</f>
        <v>16275162.143624997</v>
      </c>
      <c r="BB33" s="27">
        <f>+anexos!BA101</f>
        <v>16355138.370374998</v>
      </c>
      <c r="BC33" s="27">
        <f>+anexos!BB101</f>
        <v>16435114.597124998</v>
      </c>
      <c r="BD33" s="27">
        <f>+anexos!BC101</f>
        <v>16515090.823874997</v>
      </c>
      <c r="BE33" s="27">
        <f>+anexos!BD101</f>
        <v>16595067.050624996</v>
      </c>
      <c r="BF33" s="27">
        <f>+anexos!BE101</f>
        <v>16675043.277374998</v>
      </c>
      <c r="BG33" s="27">
        <f>+anexos!BF101</f>
        <v>17676545.576851875</v>
      </c>
      <c r="BH33" s="27">
        <f>+anexos!BG101</f>
        <v>17760920.496073123</v>
      </c>
      <c r="BI33" s="27">
        <f>+anexos!BH101</f>
        <v>17845295.415294372</v>
      </c>
      <c r="BJ33" s="27">
        <f>+anexos!BI101</f>
        <v>17929670.334515624</v>
      </c>
    </row>
    <row r="34" spans="1:62" s="1" customFormat="1" x14ac:dyDescent="0.2">
      <c r="A34" s="30" t="str">
        <f>+'EF. Anuales'!A34</f>
        <v>Recaudo Liq. Prestaciones Sociales</v>
      </c>
      <c r="B34" s="27"/>
      <c r="C34" s="27">
        <f>+'FLUJO DE CARTERA'!C201</f>
        <v>41745000</v>
      </c>
      <c r="D34" s="27">
        <f>+'FLUJO DE CARTERA'!D201</f>
        <v>41745000</v>
      </c>
      <c r="E34" s="27">
        <f>+'FLUJO DE CARTERA'!E201</f>
        <v>41745000</v>
      </c>
      <c r="F34" s="27">
        <f>+'FLUJO DE CARTERA'!F201</f>
        <v>41745000</v>
      </c>
      <c r="G34" s="27">
        <f>+'FLUJO DE CARTERA'!G201</f>
        <v>41745000</v>
      </c>
      <c r="H34" s="27">
        <f>+'FLUJO DE CARTERA'!H201</f>
        <v>41745000</v>
      </c>
      <c r="I34" s="27">
        <f>+'FLUJO DE CARTERA'!I201</f>
        <v>41745000</v>
      </c>
      <c r="J34" s="27">
        <f>+'FLUJO DE CARTERA'!J201</f>
        <v>41745000</v>
      </c>
      <c r="K34" s="27">
        <f>+'FLUJO DE CARTERA'!K201</f>
        <v>41745000</v>
      </c>
      <c r="L34" s="27">
        <f>+'FLUJO DE CARTERA'!L201</f>
        <v>41745000</v>
      </c>
      <c r="M34" s="27">
        <f>+'FLUJO DE CARTERA'!M201</f>
        <v>41745000</v>
      </c>
      <c r="N34" s="27">
        <f>+'FLUJO DE CARTERA'!N201</f>
        <v>41745000</v>
      </c>
      <c r="O34" s="27">
        <f>+'FLUJO DE CARTERA'!O201</f>
        <v>44048565</v>
      </c>
      <c r="P34" s="27">
        <f>+'FLUJO DE CARTERA'!P201</f>
        <v>44048565</v>
      </c>
      <c r="Q34" s="27">
        <f>+'FLUJO DE CARTERA'!Q201</f>
        <v>44048565</v>
      </c>
      <c r="R34" s="27">
        <f>+'FLUJO DE CARTERA'!R201</f>
        <v>44048565</v>
      </c>
      <c r="S34" s="27">
        <f>+'FLUJO DE CARTERA'!S201</f>
        <v>44048565</v>
      </c>
      <c r="T34" s="27">
        <f>+'FLUJO DE CARTERA'!T201</f>
        <v>44048565</v>
      </c>
      <c r="U34" s="27">
        <f>+'FLUJO DE CARTERA'!U201</f>
        <v>44048565</v>
      </c>
      <c r="V34" s="27">
        <f>+'FLUJO DE CARTERA'!V201</f>
        <v>44048565</v>
      </c>
      <c r="W34" s="27">
        <f>+'FLUJO DE CARTERA'!W201</f>
        <v>44048565</v>
      </c>
      <c r="X34" s="27">
        <f>+'FLUJO DE CARTERA'!X201</f>
        <v>44048565</v>
      </c>
      <c r="Y34" s="27">
        <f>+'FLUJO DE CARTERA'!Y201</f>
        <v>44048565</v>
      </c>
      <c r="Z34" s="27">
        <f>+'FLUJO DE CARTERA'!Z201</f>
        <v>44048565</v>
      </c>
      <c r="AA34" s="27">
        <f>+'FLUJO DE CARTERA'!AA201</f>
        <v>46458769.5</v>
      </c>
      <c r="AB34" s="27">
        <f>+'FLUJO DE CARTERA'!AB201</f>
        <v>46458769.5</v>
      </c>
      <c r="AC34" s="27">
        <f>+'FLUJO DE CARTERA'!AC201</f>
        <v>46458769.5</v>
      </c>
      <c r="AD34" s="27">
        <f>+'FLUJO DE CARTERA'!AD201</f>
        <v>46458769.5</v>
      </c>
      <c r="AE34" s="27">
        <f>+'FLUJO DE CARTERA'!AE201</f>
        <v>46458769.5</v>
      </c>
      <c r="AF34" s="27">
        <f>+'FLUJO DE CARTERA'!AF201</f>
        <v>46458769.5</v>
      </c>
      <c r="AG34" s="27">
        <f>+'FLUJO DE CARTERA'!AG201</f>
        <v>46458769.5</v>
      </c>
      <c r="AH34" s="27">
        <f>+'FLUJO DE CARTERA'!AH201</f>
        <v>46458769.5</v>
      </c>
      <c r="AI34" s="27">
        <f>+'FLUJO DE CARTERA'!AI201</f>
        <v>46458769.5</v>
      </c>
      <c r="AJ34" s="27">
        <f>+'FLUJO DE CARTERA'!AJ201</f>
        <v>46458769.5</v>
      </c>
      <c r="AK34" s="27">
        <f>+'FLUJO DE CARTERA'!AK201</f>
        <v>46458769.5</v>
      </c>
      <c r="AL34" s="27">
        <f>+'FLUJO DE CARTERA'!AL201</f>
        <v>46458769.5</v>
      </c>
      <c r="AM34" s="27">
        <f>+'FLUJO DE CARTERA'!AM201</f>
        <v>48071424.864375003</v>
      </c>
      <c r="AN34" s="27">
        <f>+'FLUJO DE CARTERA'!AN201</f>
        <v>48071424.864375003</v>
      </c>
      <c r="AO34" s="27">
        <f>+'FLUJO DE CARTERA'!AO201</f>
        <v>48071424.864375003</v>
      </c>
      <c r="AP34" s="27">
        <f>+'FLUJO DE CARTERA'!AP201</f>
        <v>48071424.864375003</v>
      </c>
      <c r="AQ34" s="27">
        <f>+'FLUJO DE CARTERA'!AQ201</f>
        <v>48071424.864375003</v>
      </c>
      <c r="AR34" s="27">
        <f>+'FLUJO DE CARTERA'!AR201</f>
        <v>48071424.864375003</v>
      </c>
      <c r="AS34" s="27">
        <f>+'FLUJO DE CARTERA'!AS201</f>
        <v>48071424.864375003</v>
      </c>
      <c r="AT34" s="27">
        <f>+'FLUJO DE CARTERA'!AT201</f>
        <v>48071424.864375003</v>
      </c>
      <c r="AU34" s="27">
        <f>+'FLUJO DE CARTERA'!AU201</f>
        <v>48071424.864375003</v>
      </c>
      <c r="AV34" s="27">
        <f>+'FLUJO DE CARTERA'!AV201</f>
        <v>48071424.864375003</v>
      </c>
      <c r="AW34" s="27">
        <f>+'FLUJO DE CARTERA'!AW201</f>
        <v>48071424.864375003</v>
      </c>
      <c r="AX34" s="27">
        <f>+'FLUJO DE CARTERA'!AX201</f>
        <v>48071424.864375003</v>
      </c>
      <c r="AY34" s="27">
        <f>+'FLUJO DE CARTERA'!AY201</f>
        <v>49720934.541093752</v>
      </c>
      <c r="AZ34" s="27">
        <f>+'FLUJO DE CARTERA'!AZ201</f>
        <v>49720934.541093752</v>
      </c>
      <c r="BA34" s="27">
        <f>+'FLUJO DE CARTERA'!BA201</f>
        <v>49720934.541093752</v>
      </c>
      <c r="BB34" s="27">
        <f>+'FLUJO DE CARTERA'!BB201</f>
        <v>49720934.541093752</v>
      </c>
      <c r="BC34" s="27">
        <f>+'FLUJO DE CARTERA'!BC201</f>
        <v>49720934.541093752</v>
      </c>
      <c r="BD34" s="27">
        <f>+'FLUJO DE CARTERA'!BD201</f>
        <v>49720934.541093752</v>
      </c>
      <c r="BE34" s="27">
        <f>+'FLUJO DE CARTERA'!BE201</f>
        <v>49720934.541093752</v>
      </c>
      <c r="BF34" s="27">
        <f>+'FLUJO DE CARTERA'!BF201</f>
        <v>49720934.541093752</v>
      </c>
      <c r="BG34" s="27">
        <f>+'FLUJO DE CARTERA'!BG201</f>
        <v>49720934.541093752</v>
      </c>
      <c r="BH34" s="27">
        <f>+'FLUJO DE CARTERA'!BH201</f>
        <v>49720934.541093752</v>
      </c>
      <c r="BI34" s="27">
        <f>+'FLUJO DE CARTERA'!BI201</f>
        <v>49720934.541093752</v>
      </c>
      <c r="BJ34" s="27">
        <f>+'FLUJO DE CARTERA'!BJ201</f>
        <v>49720934.541093752</v>
      </c>
    </row>
    <row r="35" spans="1:62" s="1" customFormat="1" x14ac:dyDescent="0.2">
      <c r="A35" s="30" t="str">
        <f>+'EF. Anuales'!A35</f>
        <v>Pagos por Caja Cartera</v>
      </c>
      <c r="B35" s="27"/>
      <c r="C35" s="27">
        <f>+'FLUJO DE CARTERA'!C212</f>
        <v>23000000</v>
      </c>
      <c r="D35" s="27">
        <f>+'FLUJO DE CARTERA'!D212</f>
        <v>23000000</v>
      </c>
      <c r="E35" s="27">
        <f>+'FLUJO DE CARTERA'!E212</f>
        <v>23000000</v>
      </c>
      <c r="F35" s="27">
        <f>+'FLUJO DE CARTERA'!F212</f>
        <v>23000000</v>
      </c>
      <c r="G35" s="27">
        <f>+'FLUJO DE CARTERA'!G212</f>
        <v>23000000</v>
      </c>
      <c r="H35" s="27">
        <f>+'FLUJO DE CARTERA'!H212</f>
        <v>23000000</v>
      </c>
      <c r="I35" s="27">
        <f>+'FLUJO DE CARTERA'!I212</f>
        <v>23000000</v>
      </c>
      <c r="J35" s="27">
        <f>+'FLUJO DE CARTERA'!J212</f>
        <v>23000000</v>
      </c>
      <c r="K35" s="27">
        <f>+'FLUJO DE CARTERA'!K212</f>
        <v>23000000</v>
      </c>
      <c r="L35" s="27">
        <f>+'FLUJO DE CARTERA'!L212</f>
        <v>23000000</v>
      </c>
      <c r="M35" s="27">
        <f>+'FLUJO DE CARTERA'!M212</f>
        <v>23000000</v>
      </c>
      <c r="N35" s="27">
        <f>+'FLUJO DE CARTERA'!N212</f>
        <v>23000000</v>
      </c>
      <c r="O35" s="27">
        <f>+'FLUJO DE CARTERA'!O212</f>
        <v>25185000</v>
      </c>
      <c r="P35" s="27">
        <f>+'FLUJO DE CARTERA'!P212</f>
        <v>25185000</v>
      </c>
      <c r="Q35" s="27">
        <f>+'FLUJO DE CARTERA'!Q212</f>
        <v>25185000</v>
      </c>
      <c r="R35" s="27">
        <f>+'FLUJO DE CARTERA'!R212</f>
        <v>25185000</v>
      </c>
      <c r="S35" s="27">
        <f>+'FLUJO DE CARTERA'!S212</f>
        <v>25185000</v>
      </c>
      <c r="T35" s="27">
        <f>+'FLUJO DE CARTERA'!T212</f>
        <v>25185000</v>
      </c>
      <c r="U35" s="27">
        <f>+'FLUJO DE CARTERA'!U212</f>
        <v>25185000</v>
      </c>
      <c r="V35" s="27">
        <f>+'FLUJO DE CARTERA'!V212</f>
        <v>25185000</v>
      </c>
      <c r="W35" s="27">
        <f>+'FLUJO DE CARTERA'!W212</f>
        <v>25185000</v>
      </c>
      <c r="X35" s="27">
        <f>+'FLUJO DE CARTERA'!X212</f>
        <v>25185000</v>
      </c>
      <c r="Y35" s="27">
        <f>+'FLUJO DE CARTERA'!Y212</f>
        <v>25185000</v>
      </c>
      <c r="Z35" s="27">
        <f>+'FLUJO DE CARTERA'!Z212</f>
        <v>25185000</v>
      </c>
      <c r="AA35" s="27">
        <f>+'FLUJO DE CARTERA'!AA212</f>
        <v>27073875</v>
      </c>
      <c r="AB35" s="27">
        <f>+'FLUJO DE CARTERA'!AB212</f>
        <v>27073875</v>
      </c>
      <c r="AC35" s="27">
        <f>+'FLUJO DE CARTERA'!AC212</f>
        <v>27073875</v>
      </c>
      <c r="AD35" s="27">
        <f>+'FLUJO DE CARTERA'!AD212</f>
        <v>27073875</v>
      </c>
      <c r="AE35" s="27">
        <f>+'FLUJO DE CARTERA'!AE212</f>
        <v>27073875</v>
      </c>
      <c r="AF35" s="27">
        <f>+'FLUJO DE CARTERA'!AF212</f>
        <v>27073875</v>
      </c>
      <c r="AG35" s="27">
        <f>+'FLUJO DE CARTERA'!AG212</f>
        <v>27073875</v>
      </c>
      <c r="AH35" s="27">
        <f>+'FLUJO DE CARTERA'!AH212</f>
        <v>27073875</v>
      </c>
      <c r="AI35" s="27">
        <f>+'FLUJO DE CARTERA'!AI212</f>
        <v>27073875</v>
      </c>
      <c r="AJ35" s="27">
        <f>+'FLUJO DE CARTERA'!AJ212</f>
        <v>27073875</v>
      </c>
      <c r="AK35" s="27">
        <f>+'FLUJO DE CARTERA'!AK212</f>
        <v>27073875</v>
      </c>
      <c r="AL35" s="27">
        <f>+'FLUJO DE CARTERA'!AL212</f>
        <v>27073875</v>
      </c>
      <c r="AM35" s="27">
        <f>+'FLUJO DE CARTERA'!AM212</f>
        <v>28562938.125</v>
      </c>
      <c r="AN35" s="27">
        <f>+'FLUJO DE CARTERA'!AN212</f>
        <v>28562938.125</v>
      </c>
      <c r="AO35" s="27">
        <f>+'FLUJO DE CARTERA'!AO212</f>
        <v>28562938.125</v>
      </c>
      <c r="AP35" s="27">
        <f>+'FLUJO DE CARTERA'!AP212</f>
        <v>28562938.125</v>
      </c>
      <c r="AQ35" s="27">
        <f>+'FLUJO DE CARTERA'!AQ212</f>
        <v>28562938.125</v>
      </c>
      <c r="AR35" s="27">
        <f>+'FLUJO DE CARTERA'!AR212</f>
        <v>28562938.125</v>
      </c>
      <c r="AS35" s="27">
        <f>+'FLUJO DE CARTERA'!AS212</f>
        <v>28562938.125</v>
      </c>
      <c r="AT35" s="27">
        <f>+'FLUJO DE CARTERA'!AT212</f>
        <v>28562938.125</v>
      </c>
      <c r="AU35" s="27">
        <f>+'FLUJO DE CARTERA'!AU212</f>
        <v>28562938.125</v>
      </c>
      <c r="AV35" s="27">
        <f>+'FLUJO DE CARTERA'!AV212</f>
        <v>28562938.125</v>
      </c>
      <c r="AW35" s="27">
        <f>+'FLUJO DE CARTERA'!AW212</f>
        <v>28562938.125</v>
      </c>
      <c r="AX35" s="27">
        <f>+'FLUJO DE CARTERA'!AX212</f>
        <v>28562938.125</v>
      </c>
      <c r="AY35" s="27">
        <f>+'FLUJO DE CARTERA'!AY212</f>
        <v>30133899.721875001</v>
      </c>
      <c r="AZ35" s="27">
        <f>+'FLUJO DE CARTERA'!AZ212</f>
        <v>30133899.721875001</v>
      </c>
      <c r="BA35" s="27">
        <f>+'FLUJO DE CARTERA'!BA212</f>
        <v>30133899.721875001</v>
      </c>
      <c r="BB35" s="27">
        <f>+'FLUJO DE CARTERA'!BB212</f>
        <v>30133899.721875001</v>
      </c>
      <c r="BC35" s="27">
        <f>+'FLUJO DE CARTERA'!BC212</f>
        <v>30133899.721875001</v>
      </c>
      <c r="BD35" s="27">
        <f>+'FLUJO DE CARTERA'!BD212</f>
        <v>30133899.721875001</v>
      </c>
      <c r="BE35" s="27">
        <f>+'FLUJO DE CARTERA'!BE212</f>
        <v>30133899.721875001</v>
      </c>
      <c r="BF35" s="27">
        <f>+'FLUJO DE CARTERA'!BF212</f>
        <v>30133899.721875001</v>
      </c>
      <c r="BG35" s="27">
        <f>+'FLUJO DE CARTERA'!BG212</f>
        <v>30133899.721875001</v>
      </c>
      <c r="BH35" s="27">
        <f>+'FLUJO DE CARTERA'!BH212</f>
        <v>30133899.721875001</v>
      </c>
      <c r="BI35" s="27">
        <f>+'FLUJO DE CARTERA'!BI212</f>
        <v>30133899.721875001</v>
      </c>
      <c r="BJ35" s="27">
        <f>+'FLUJO DE CARTERA'!BJ212</f>
        <v>30133899.721875001</v>
      </c>
    </row>
    <row r="36" spans="1:62" s="1" customFormat="1" x14ac:dyDescent="0.2">
      <c r="A36" s="30" t="str">
        <f>+'EF. Anuales'!A36</f>
        <v>Disminución de Inversiones</v>
      </c>
      <c r="B36" s="27"/>
      <c r="C36" s="27">
        <f>+anexos!B6</f>
        <v>0</v>
      </c>
      <c r="D36" s="27">
        <f>+anexos!C6</f>
        <v>0</v>
      </c>
      <c r="E36" s="27">
        <f>+anexos!D6</f>
        <v>0</v>
      </c>
      <c r="F36" s="27">
        <f>+anexos!E6</f>
        <v>0</v>
      </c>
      <c r="G36" s="27">
        <f>+anexos!F6</f>
        <v>0</v>
      </c>
      <c r="H36" s="27">
        <f>+anexos!G6</f>
        <v>0</v>
      </c>
      <c r="I36" s="27">
        <f>+anexos!H6</f>
        <v>0</v>
      </c>
      <c r="J36" s="27">
        <f>+anexos!I6</f>
        <v>0</v>
      </c>
      <c r="K36" s="27">
        <f>+anexos!J6</f>
        <v>0</v>
      </c>
      <c r="L36" s="27">
        <f>+anexos!K6</f>
        <v>0</v>
      </c>
      <c r="M36" s="27">
        <f>+anexos!L6</f>
        <v>0</v>
      </c>
      <c r="N36" s="27">
        <f>+anexos!M6</f>
        <v>0</v>
      </c>
      <c r="O36" s="27">
        <f>+anexos!N6</f>
        <v>0</v>
      </c>
      <c r="P36" s="27">
        <f>+anexos!O6</f>
        <v>0</v>
      </c>
      <c r="Q36" s="27">
        <f>+anexos!P6</f>
        <v>0</v>
      </c>
      <c r="R36" s="27">
        <f>+anexos!Q6</f>
        <v>0</v>
      </c>
      <c r="S36" s="27">
        <f>+anexos!R6</f>
        <v>0</v>
      </c>
      <c r="T36" s="27">
        <f>+anexos!S6</f>
        <v>0</v>
      </c>
      <c r="U36" s="27">
        <f>+anexos!T6</f>
        <v>0</v>
      </c>
      <c r="V36" s="27">
        <f>+anexos!U6</f>
        <v>0</v>
      </c>
      <c r="W36" s="27">
        <f>+anexos!V6</f>
        <v>0</v>
      </c>
      <c r="X36" s="27">
        <f>+anexos!W6</f>
        <v>0</v>
      </c>
      <c r="Y36" s="27">
        <f>+anexos!X6</f>
        <v>0</v>
      </c>
      <c r="Z36" s="27">
        <f>+anexos!Y6</f>
        <v>0</v>
      </c>
      <c r="AA36" s="27">
        <f>+anexos!Z6</f>
        <v>0</v>
      </c>
      <c r="AB36" s="27">
        <f>+anexos!AA6</f>
        <v>0</v>
      </c>
      <c r="AC36" s="27">
        <f>+anexos!AB6</f>
        <v>0</v>
      </c>
      <c r="AD36" s="27">
        <f>+anexos!AC6</f>
        <v>0</v>
      </c>
      <c r="AE36" s="27">
        <f>+anexos!AD6</f>
        <v>0</v>
      </c>
      <c r="AF36" s="27">
        <f>+anexos!AE6</f>
        <v>0</v>
      </c>
      <c r="AG36" s="27">
        <f>+anexos!AF6</f>
        <v>0</v>
      </c>
      <c r="AH36" s="27">
        <f>+anexos!AG6</f>
        <v>0</v>
      </c>
      <c r="AI36" s="27">
        <f>+anexos!AH6</f>
        <v>0</v>
      </c>
      <c r="AJ36" s="27">
        <f>+anexos!AI6</f>
        <v>0</v>
      </c>
      <c r="AK36" s="27">
        <f>+anexos!AJ6</f>
        <v>0</v>
      </c>
      <c r="AL36" s="27">
        <f>+anexos!AK6</f>
        <v>0</v>
      </c>
      <c r="AM36" s="27">
        <f>+anexos!AL6</f>
        <v>0</v>
      </c>
      <c r="AN36" s="27">
        <f>+anexos!AM6</f>
        <v>0</v>
      </c>
      <c r="AO36" s="27">
        <f>+anexos!AN6</f>
        <v>0</v>
      </c>
      <c r="AP36" s="27">
        <f>+anexos!AO6</f>
        <v>0</v>
      </c>
      <c r="AQ36" s="27">
        <f>+anexos!AP6</f>
        <v>0</v>
      </c>
      <c r="AR36" s="27">
        <f>+anexos!AQ6</f>
        <v>0</v>
      </c>
      <c r="AS36" s="27">
        <f>+anexos!AR6</f>
        <v>0</v>
      </c>
      <c r="AT36" s="27">
        <f>+anexos!AS6</f>
        <v>0</v>
      </c>
      <c r="AU36" s="27">
        <f>+anexos!AT6</f>
        <v>0</v>
      </c>
      <c r="AV36" s="27">
        <f>+anexos!AU6</f>
        <v>0</v>
      </c>
      <c r="AW36" s="27">
        <f>+anexos!AV6</f>
        <v>0</v>
      </c>
      <c r="AX36" s="27">
        <f>+anexos!AW6</f>
        <v>0</v>
      </c>
      <c r="AY36" s="27">
        <f>+anexos!AX6</f>
        <v>0</v>
      </c>
      <c r="AZ36" s="27">
        <f>+anexos!AY6</f>
        <v>0</v>
      </c>
      <c r="BA36" s="27">
        <f>+anexos!AZ6</f>
        <v>0</v>
      </c>
      <c r="BB36" s="27">
        <f>+anexos!BA6</f>
        <v>0</v>
      </c>
      <c r="BC36" s="27">
        <f>+anexos!BB6</f>
        <v>0</v>
      </c>
      <c r="BD36" s="27">
        <f>+anexos!BC6</f>
        <v>0</v>
      </c>
      <c r="BE36" s="27">
        <f>+anexos!BD6</f>
        <v>0</v>
      </c>
      <c r="BF36" s="27">
        <f>+anexos!BE6</f>
        <v>0</v>
      </c>
      <c r="BG36" s="27">
        <f>+anexos!BF6</f>
        <v>0</v>
      </c>
      <c r="BH36" s="27">
        <f>+anexos!BG6</f>
        <v>0</v>
      </c>
      <c r="BI36" s="27">
        <f>+anexos!BH6</f>
        <v>0</v>
      </c>
      <c r="BJ36" s="27">
        <f>+anexos!BI6</f>
        <v>0</v>
      </c>
    </row>
    <row r="37" spans="1:62" s="1" customFormat="1" x14ac:dyDescent="0.2">
      <c r="A37" s="30" t="str">
        <f>+'EF. Anuales'!A37</f>
        <v>Admtivos, Sociales, comisiones</v>
      </c>
      <c r="B37" s="27"/>
      <c r="C37" s="27">
        <f>+C61</f>
        <v>775150.02333331108</v>
      </c>
      <c r="D37" s="27">
        <f t="shared" ref="D37:BJ37" si="61">+D61</f>
        <v>775150.02333331108</v>
      </c>
      <c r="E37" s="27">
        <f t="shared" si="61"/>
        <v>775150.02333331108</v>
      </c>
      <c r="F37" s="27">
        <f t="shared" si="61"/>
        <v>775150.02333331108</v>
      </c>
      <c r="G37" s="27">
        <f t="shared" si="61"/>
        <v>775150.02333331108</v>
      </c>
      <c r="H37" s="27">
        <f t="shared" si="61"/>
        <v>775150.02333331108</v>
      </c>
      <c r="I37" s="27">
        <f t="shared" si="61"/>
        <v>775150.02333331108</v>
      </c>
      <c r="J37" s="27">
        <f t="shared" si="61"/>
        <v>775150.02333331108</v>
      </c>
      <c r="K37" s="27">
        <f t="shared" si="61"/>
        <v>775150.02333331108</v>
      </c>
      <c r="L37" s="27">
        <f t="shared" si="61"/>
        <v>775150.02333331108</v>
      </c>
      <c r="M37" s="27">
        <f t="shared" si="61"/>
        <v>775150.02333331108</v>
      </c>
      <c r="N37" s="27">
        <f t="shared" si="61"/>
        <v>775150.02333331108</v>
      </c>
      <c r="O37" s="27">
        <f t="shared" si="61"/>
        <v>837162.02519997605</v>
      </c>
      <c r="P37" s="27">
        <f t="shared" si="61"/>
        <v>837162.02519997605</v>
      </c>
      <c r="Q37" s="27">
        <f t="shared" si="61"/>
        <v>837162.02519997605</v>
      </c>
      <c r="R37" s="27">
        <f t="shared" si="61"/>
        <v>837162.02519997605</v>
      </c>
      <c r="S37" s="27">
        <f t="shared" si="61"/>
        <v>837162.02519997605</v>
      </c>
      <c r="T37" s="27">
        <f t="shared" si="61"/>
        <v>837162.02519997605</v>
      </c>
      <c r="U37" s="27">
        <f t="shared" si="61"/>
        <v>837162.02519997605</v>
      </c>
      <c r="V37" s="27">
        <f t="shared" si="61"/>
        <v>837162.02519997605</v>
      </c>
      <c r="W37" s="27">
        <f t="shared" si="61"/>
        <v>837162.02519997605</v>
      </c>
      <c r="X37" s="27">
        <f t="shared" si="61"/>
        <v>837162.02519997605</v>
      </c>
      <c r="Y37" s="27">
        <f t="shared" si="61"/>
        <v>837162.02519997605</v>
      </c>
      <c r="Z37" s="27">
        <f t="shared" si="61"/>
        <v>837162.02519997605</v>
      </c>
      <c r="AA37" s="27">
        <f t="shared" si="61"/>
        <v>887391.74671197461</v>
      </c>
      <c r="AB37" s="27">
        <f t="shared" si="61"/>
        <v>887391.74671197461</v>
      </c>
      <c r="AC37" s="27">
        <f t="shared" si="61"/>
        <v>887391.74671197461</v>
      </c>
      <c r="AD37" s="27">
        <f t="shared" si="61"/>
        <v>887391.74671197461</v>
      </c>
      <c r="AE37" s="27">
        <f t="shared" si="61"/>
        <v>887391.74671197461</v>
      </c>
      <c r="AF37" s="27">
        <f t="shared" si="61"/>
        <v>887391.74671197461</v>
      </c>
      <c r="AG37" s="27">
        <f t="shared" si="61"/>
        <v>887391.74671197461</v>
      </c>
      <c r="AH37" s="27">
        <f t="shared" si="61"/>
        <v>887391.74671197461</v>
      </c>
      <c r="AI37" s="27">
        <f t="shared" si="61"/>
        <v>887391.74671197461</v>
      </c>
      <c r="AJ37" s="27">
        <f t="shared" si="61"/>
        <v>887391.74671197461</v>
      </c>
      <c r="AK37" s="27">
        <f t="shared" si="61"/>
        <v>887391.74671197461</v>
      </c>
      <c r="AL37" s="27">
        <f t="shared" si="61"/>
        <v>887391.74671197461</v>
      </c>
      <c r="AM37" s="27">
        <f t="shared" si="61"/>
        <v>922887.41658045363</v>
      </c>
      <c r="AN37" s="27">
        <f t="shared" si="61"/>
        <v>922887.41658045363</v>
      </c>
      <c r="AO37" s="27">
        <f t="shared" si="61"/>
        <v>922887.41658045363</v>
      </c>
      <c r="AP37" s="27">
        <f t="shared" si="61"/>
        <v>922887.41658045363</v>
      </c>
      <c r="AQ37" s="27">
        <f t="shared" si="61"/>
        <v>922887.41658045363</v>
      </c>
      <c r="AR37" s="27">
        <f t="shared" si="61"/>
        <v>922887.41658045363</v>
      </c>
      <c r="AS37" s="27">
        <f t="shared" si="61"/>
        <v>922887.41658045363</v>
      </c>
      <c r="AT37" s="27">
        <f t="shared" si="61"/>
        <v>922887.41658045363</v>
      </c>
      <c r="AU37" s="27">
        <f t="shared" si="61"/>
        <v>922887.41658045363</v>
      </c>
      <c r="AV37" s="27">
        <f t="shared" si="61"/>
        <v>922887.41658045363</v>
      </c>
      <c r="AW37" s="27">
        <f t="shared" si="61"/>
        <v>922887.41658045363</v>
      </c>
      <c r="AX37" s="27">
        <f t="shared" si="61"/>
        <v>922887.41658045363</v>
      </c>
      <c r="AY37" s="27">
        <f t="shared" si="61"/>
        <v>959802.91324367176</v>
      </c>
      <c r="AZ37" s="27">
        <f t="shared" si="61"/>
        <v>959802.91324367176</v>
      </c>
      <c r="BA37" s="27">
        <f t="shared" si="61"/>
        <v>959802.91324367176</v>
      </c>
      <c r="BB37" s="27">
        <f t="shared" si="61"/>
        <v>959802.91324367176</v>
      </c>
      <c r="BC37" s="27">
        <f t="shared" si="61"/>
        <v>959802.91324367176</v>
      </c>
      <c r="BD37" s="27">
        <f t="shared" si="61"/>
        <v>959802.91324367176</v>
      </c>
      <c r="BE37" s="27">
        <f t="shared" si="61"/>
        <v>959802.91324367176</v>
      </c>
      <c r="BF37" s="27">
        <f t="shared" si="61"/>
        <v>959802.91324367176</v>
      </c>
      <c r="BG37" s="27">
        <f t="shared" si="61"/>
        <v>959802.91324367176</v>
      </c>
      <c r="BH37" s="27">
        <f t="shared" si="61"/>
        <v>959802.91324367176</v>
      </c>
      <c r="BI37" s="27">
        <f t="shared" si="61"/>
        <v>959802.91324367176</v>
      </c>
      <c r="BJ37" s="27">
        <f t="shared" si="61"/>
        <v>959802.91324367176</v>
      </c>
    </row>
    <row r="38" spans="1:62" s="1" customFormat="1" x14ac:dyDescent="0.2">
      <c r="A38" s="30" t="s">
        <v>1476</v>
      </c>
      <c r="B38" s="27"/>
      <c r="C38" s="27">
        <f>+anexos!B40</f>
        <v>0</v>
      </c>
      <c r="D38" s="27">
        <f>+anexos!C40</f>
        <v>0</v>
      </c>
      <c r="E38" s="27">
        <f>+anexos!D40</f>
        <v>0</v>
      </c>
      <c r="F38" s="27">
        <f>+anexos!E40</f>
        <v>0</v>
      </c>
      <c r="G38" s="27">
        <f>+anexos!F40</f>
        <v>0</v>
      </c>
      <c r="H38" s="27">
        <f>+anexos!G40</f>
        <v>0</v>
      </c>
      <c r="I38" s="27">
        <f>+anexos!H40</f>
        <v>0</v>
      </c>
      <c r="J38" s="27">
        <f>+anexos!I40</f>
        <v>0</v>
      </c>
      <c r="K38" s="27">
        <f>+anexos!J40</f>
        <v>0</v>
      </c>
      <c r="L38" s="27">
        <f>+anexos!K40</f>
        <v>0</v>
      </c>
      <c r="M38" s="27">
        <f>+anexos!L40</f>
        <v>0</v>
      </c>
      <c r="N38" s="27">
        <f>+anexos!M40</f>
        <v>0</v>
      </c>
      <c r="O38" s="27">
        <f>+anexos!N40</f>
        <v>0</v>
      </c>
      <c r="P38" s="27">
        <f>+anexos!O40</f>
        <v>0</v>
      </c>
      <c r="Q38" s="27">
        <f>+anexos!P40</f>
        <v>0</v>
      </c>
      <c r="R38" s="27">
        <f>+anexos!Q40</f>
        <v>0</v>
      </c>
      <c r="S38" s="27">
        <f>+anexos!R40</f>
        <v>0</v>
      </c>
      <c r="T38" s="27">
        <f>+anexos!S40</f>
        <v>0</v>
      </c>
      <c r="U38" s="27">
        <f>+anexos!T40</f>
        <v>0</v>
      </c>
      <c r="V38" s="27">
        <f>+anexos!U40</f>
        <v>0</v>
      </c>
      <c r="W38" s="27">
        <f>+anexos!V40</f>
        <v>0</v>
      </c>
      <c r="X38" s="27">
        <f>+anexos!W40</f>
        <v>0</v>
      </c>
      <c r="Y38" s="27">
        <f>+anexos!X40</f>
        <v>0</v>
      </c>
      <c r="Z38" s="27">
        <f>+anexos!Y40</f>
        <v>0</v>
      </c>
      <c r="AA38" s="27">
        <f>+anexos!Z40</f>
        <v>0</v>
      </c>
      <c r="AB38" s="27">
        <f>+anexos!AA40</f>
        <v>0</v>
      </c>
      <c r="AC38" s="27">
        <f>+anexos!AB40</f>
        <v>0</v>
      </c>
      <c r="AD38" s="27">
        <f>+anexos!AC40</f>
        <v>0</v>
      </c>
      <c r="AE38" s="27">
        <f>+anexos!AD40</f>
        <v>0</v>
      </c>
      <c r="AF38" s="27">
        <f>+anexos!AE40</f>
        <v>0</v>
      </c>
      <c r="AG38" s="27">
        <f>+anexos!AF40</f>
        <v>0</v>
      </c>
      <c r="AH38" s="27">
        <f>+anexos!AG40</f>
        <v>0</v>
      </c>
      <c r="AI38" s="27">
        <f>+anexos!AH40</f>
        <v>0</v>
      </c>
      <c r="AJ38" s="27">
        <f>+anexos!AI40</f>
        <v>0</v>
      </c>
      <c r="AK38" s="27">
        <f>+anexos!AJ40</f>
        <v>0</v>
      </c>
      <c r="AL38" s="27">
        <f>+anexos!AK40</f>
        <v>0</v>
      </c>
      <c r="AM38" s="27">
        <f>+anexos!AL40</f>
        <v>0</v>
      </c>
      <c r="AN38" s="27">
        <f>+anexos!AM40</f>
        <v>0</v>
      </c>
      <c r="AO38" s="27">
        <f>+anexos!AN40</f>
        <v>0</v>
      </c>
      <c r="AP38" s="27">
        <f>+anexos!AO40</f>
        <v>0</v>
      </c>
      <c r="AQ38" s="27">
        <f>+anexos!AP40</f>
        <v>0</v>
      </c>
      <c r="AR38" s="27">
        <f>+anexos!AQ40</f>
        <v>0</v>
      </c>
      <c r="AS38" s="27">
        <f>+anexos!AR40</f>
        <v>0</v>
      </c>
      <c r="AT38" s="27">
        <f>+anexos!AS40</f>
        <v>0</v>
      </c>
      <c r="AU38" s="27">
        <f>+anexos!AT40</f>
        <v>0</v>
      </c>
      <c r="AV38" s="27">
        <f>+anexos!AU40</f>
        <v>0</v>
      </c>
      <c r="AW38" s="27">
        <f>+anexos!AV40</f>
        <v>0</v>
      </c>
      <c r="AX38" s="27">
        <f>+anexos!AW40</f>
        <v>0</v>
      </c>
      <c r="AY38" s="27">
        <f>+anexos!AX40</f>
        <v>0</v>
      </c>
      <c r="AZ38" s="27">
        <f>+anexos!AY40</f>
        <v>0</v>
      </c>
      <c r="BA38" s="27">
        <f>+anexos!AZ40</f>
        <v>0</v>
      </c>
      <c r="BB38" s="27">
        <f>+anexos!BA40</f>
        <v>0</v>
      </c>
      <c r="BC38" s="27">
        <f>+anexos!BB40</f>
        <v>0</v>
      </c>
      <c r="BD38" s="27">
        <f>+anexos!BC40</f>
        <v>0</v>
      </c>
      <c r="BE38" s="27">
        <f>+anexos!BD40</f>
        <v>0</v>
      </c>
      <c r="BF38" s="27">
        <f>+anexos!BE40</f>
        <v>0</v>
      </c>
      <c r="BG38" s="27">
        <f>+anexos!BF40</f>
        <v>0</v>
      </c>
      <c r="BH38" s="27">
        <f>+anexos!BG40</f>
        <v>0</v>
      </c>
      <c r="BI38" s="27">
        <f>+anexos!BH40</f>
        <v>0</v>
      </c>
      <c r="BJ38" s="27">
        <f>+anexos!BI40</f>
        <v>0</v>
      </c>
    </row>
    <row r="39" spans="1:62" s="1" customFormat="1" x14ac:dyDescent="0.2">
      <c r="A39" s="30" t="str">
        <f>+'EF. Anuales'!A39</f>
        <v xml:space="preserve">Nuevas obligaciones </v>
      </c>
      <c r="B39" s="27"/>
      <c r="C39" s="27">
        <f t="shared" ref="C39:AH39" si="62">IF(+SUM(C28:C37)&gt;C53,0,(C53-SUM(C28:C37))*1.5)</f>
        <v>0</v>
      </c>
      <c r="D39" s="27">
        <f t="shared" si="62"/>
        <v>0</v>
      </c>
      <c r="E39" s="27">
        <f t="shared" si="62"/>
        <v>0</v>
      </c>
      <c r="F39" s="27">
        <f t="shared" si="62"/>
        <v>0</v>
      </c>
      <c r="G39" s="27">
        <f t="shared" si="62"/>
        <v>0</v>
      </c>
      <c r="H39" s="27">
        <f t="shared" si="62"/>
        <v>0</v>
      </c>
      <c r="I39" s="27">
        <f t="shared" si="62"/>
        <v>0</v>
      </c>
      <c r="J39" s="27">
        <f t="shared" si="62"/>
        <v>0</v>
      </c>
      <c r="K39" s="27">
        <f t="shared" si="62"/>
        <v>0</v>
      </c>
      <c r="L39" s="27">
        <f t="shared" si="62"/>
        <v>0</v>
      </c>
      <c r="M39" s="27">
        <f t="shared" si="62"/>
        <v>0</v>
      </c>
      <c r="N39" s="27">
        <f t="shared" si="62"/>
        <v>0</v>
      </c>
      <c r="O39" s="27">
        <f t="shared" si="62"/>
        <v>0</v>
      </c>
      <c r="P39" s="27">
        <f t="shared" si="62"/>
        <v>0</v>
      </c>
      <c r="Q39" s="27">
        <f t="shared" si="62"/>
        <v>0</v>
      </c>
      <c r="R39" s="27">
        <f t="shared" si="62"/>
        <v>0</v>
      </c>
      <c r="S39" s="27">
        <f t="shared" si="62"/>
        <v>0</v>
      </c>
      <c r="T39" s="27">
        <f t="shared" si="62"/>
        <v>0</v>
      </c>
      <c r="U39" s="27">
        <f t="shared" si="62"/>
        <v>0</v>
      </c>
      <c r="V39" s="27">
        <f t="shared" si="62"/>
        <v>0</v>
      </c>
      <c r="W39" s="27">
        <f t="shared" si="62"/>
        <v>0</v>
      </c>
      <c r="X39" s="27">
        <f t="shared" si="62"/>
        <v>0</v>
      </c>
      <c r="Y39" s="27">
        <f t="shared" si="62"/>
        <v>0</v>
      </c>
      <c r="Z39" s="27">
        <f t="shared" si="62"/>
        <v>0</v>
      </c>
      <c r="AA39" s="27">
        <f t="shared" si="62"/>
        <v>0</v>
      </c>
      <c r="AB39" s="27">
        <f t="shared" si="62"/>
        <v>0</v>
      </c>
      <c r="AC39" s="27">
        <f t="shared" si="62"/>
        <v>0</v>
      </c>
      <c r="AD39" s="27">
        <f t="shared" si="62"/>
        <v>0</v>
      </c>
      <c r="AE39" s="27">
        <f t="shared" si="62"/>
        <v>0</v>
      </c>
      <c r="AF39" s="27">
        <f t="shared" si="62"/>
        <v>0</v>
      </c>
      <c r="AG39" s="27">
        <f t="shared" si="62"/>
        <v>205970504.53882563</v>
      </c>
      <c r="AH39" s="27">
        <f t="shared" si="62"/>
        <v>11204290.935325027</v>
      </c>
      <c r="AI39" s="27">
        <f t="shared" ref="AI39:BJ39" si="63">IF(+SUM(AI28:AI37)&gt;AI53,0,(AI53-SUM(AI28:AI37))*1.5)</f>
        <v>102790915.29696018</v>
      </c>
      <c r="AJ39" s="27">
        <f t="shared" si="63"/>
        <v>0</v>
      </c>
      <c r="AK39" s="27">
        <f t="shared" si="63"/>
        <v>0</v>
      </c>
      <c r="AL39" s="27">
        <f t="shared" si="63"/>
        <v>171546634.79731911</v>
      </c>
      <c r="AM39" s="27">
        <f t="shared" si="63"/>
        <v>75085881.201589286</v>
      </c>
      <c r="AN39" s="27">
        <f t="shared" si="63"/>
        <v>119960704.8075825</v>
      </c>
      <c r="AO39" s="27">
        <f t="shared" si="63"/>
        <v>96461341.458672523</v>
      </c>
      <c r="AP39" s="27">
        <f t="shared" si="63"/>
        <v>0</v>
      </c>
      <c r="AQ39" s="27">
        <f t="shared" si="63"/>
        <v>1258902.9896757603</v>
      </c>
      <c r="AR39" s="27">
        <f t="shared" si="63"/>
        <v>149633031.67680967</v>
      </c>
      <c r="AS39" s="27">
        <f t="shared" si="63"/>
        <v>184990761.19430709</v>
      </c>
      <c r="AT39" s="27">
        <f t="shared" si="63"/>
        <v>57599489.33799094</v>
      </c>
      <c r="AU39" s="27">
        <f t="shared" si="63"/>
        <v>115189483.45704049</v>
      </c>
      <c r="AV39" s="27">
        <f t="shared" si="63"/>
        <v>0</v>
      </c>
      <c r="AW39" s="27">
        <f t="shared" si="63"/>
        <v>0</v>
      </c>
      <c r="AX39" s="27">
        <f t="shared" si="63"/>
        <v>224322486.35376173</v>
      </c>
      <c r="AY39" s="27">
        <f t="shared" si="63"/>
        <v>76121666.745599449</v>
      </c>
      <c r="AZ39" s="27">
        <f t="shared" si="63"/>
        <v>143775320.22584313</v>
      </c>
      <c r="BA39" s="27">
        <f t="shared" si="63"/>
        <v>106937392.64947987</v>
      </c>
      <c r="BB39" s="27">
        <f t="shared" si="63"/>
        <v>0</v>
      </c>
      <c r="BC39" s="27">
        <f t="shared" si="63"/>
        <v>7367057.9315299988</v>
      </c>
      <c r="BD39" s="27">
        <f t="shared" si="63"/>
        <v>166346387.86462265</v>
      </c>
      <c r="BE39" s="27">
        <f t="shared" si="63"/>
        <v>193391072.83379102</v>
      </c>
      <c r="BF39" s="27">
        <f t="shared" si="63"/>
        <v>68013491.948126435</v>
      </c>
      <c r="BG39" s="27">
        <f t="shared" si="63"/>
        <v>122023883.49174321</v>
      </c>
      <c r="BH39" s="27">
        <f t="shared" si="63"/>
        <v>92045647.460273087</v>
      </c>
      <c r="BI39" s="27">
        <f t="shared" si="63"/>
        <v>99565507.14433533</v>
      </c>
      <c r="BJ39" s="27">
        <f t="shared" si="63"/>
        <v>245005023.04955077</v>
      </c>
    </row>
    <row r="40" spans="1:62" s="1" customFormat="1" x14ac:dyDescent="0.2">
      <c r="A40" s="39" t="s">
        <v>23</v>
      </c>
      <c r="B40" s="29"/>
      <c r="C40" s="29">
        <f t="shared" ref="C40:AH40" si="64">SUM(C29:C39)</f>
        <v>707230190.31562448</v>
      </c>
      <c r="D40" s="29">
        <f t="shared" si="64"/>
        <v>708430542.30368376</v>
      </c>
      <c r="E40" s="29">
        <f t="shared" si="64"/>
        <v>709683017.27846551</v>
      </c>
      <c r="F40" s="29">
        <f t="shared" si="64"/>
        <v>854422101.62987411</v>
      </c>
      <c r="G40" s="29">
        <f t="shared" si="64"/>
        <v>715762529.25982475</v>
      </c>
      <c r="H40" s="29">
        <f t="shared" si="64"/>
        <v>716966708.81185651</v>
      </c>
      <c r="I40" s="29">
        <f t="shared" si="64"/>
        <v>718145504.94454598</v>
      </c>
      <c r="J40" s="29">
        <f t="shared" si="64"/>
        <v>721110048.64932609</v>
      </c>
      <c r="K40" s="29">
        <f t="shared" si="64"/>
        <v>723853904.17445564</v>
      </c>
      <c r="L40" s="29">
        <f t="shared" si="64"/>
        <v>870380126.99297225</v>
      </c>
      <c r="M40" s="29">
        <f t="shared" si="64"/>
        <v>722436537.20494151</v>
      </c>
      <c r="N40" s="29">
        <f t="shared" si="64"/>
        <v>723530601.73616183</v>
      </c>
      <c r="O40" s="29">
        <f t="shared" si="64"/>
        <v>729062990.34342861</v>
      </c>
      <c r="P40" s="29">
        <f t="shared" si="64"/>
        <v>732630498.91031539</v>
      </c>
      <c r="Q40" s="29">
        <f t="shared" si="64"/>
        <v>736157044.44691825</v>
      </c>
      <c r="R40" s="29">
        <f t="shared" si="64"/>
        <v>881653579.91570103</v>
      </c>
      <c r="S40" s="29">
        <f t="shared" si="64"/>
        <v>745374996.05119538</v>
      </c>
      <c r="T40" s="29">
        <f t="shared" si="64"/>
        <v>748825275.36166775</v>
      </c>
      <c r="U40" s="29">
        <f t="shared" si="64"/>
        <v>752237341.68564665</v>
      </c>
      <c r="V40" s="29">
        <f t="shared" si="64"/>
        <v>757342067.91497993</v>
      </c>
      <c r="W40" s="29">
        <f t="shared" si="64"/>
        <v>761831287.60005236</v>
      </c>
      <c r="X40" s="29">
        <f t="shared" si="64"/>
        <v>915216443.65296698</v>
      </c>
      <c r="Y40" s="29">
        <f t="shared" si="64"/>
        <v>764805556.4983294</v>
      </c>
      <c r="Z40" s="29">
        <f t="shared" si="64"/>
        <v>768062146.42370188</v>
      </c>
      <c r="AA40" s="29">
        <f t="shared" si="64"/>
        <v>790078201.5319469</v>
      </c>
      <c r="AB40" s="29">
        <f t="shared" si="64"/>
        <v>794951293.50685167</v>
      </c>
      <c r="AC40" s="29">
        <f t="shared" si="64"/>
        <v>799774423.7186743</v>
      </c>
      <c r="AD40" s="29">
        <f t="shared" si="64"/>
        <v>964063103.25412083</v>
      </c>
      <c r="AE40" s="29">
        <f t="shared" si="64"/>
        <v>809943847.00448573</v>
      </c>
      <c r="AF40" s="29">
        <f t="shared" si="64"/>
        <v>814673866.09738064</v>
      </c>
      <c r="AG40" s="29">
        <f t="shared" si="64"/>
        <v>1025326661.448277</v>
      </c>
      <c r="AH40" s="29">
        <f t="shared" si="64"/>
        <v>837326162.94721711</v>
      </c>
      <c r="AI40" s="29">
        <f t="shared" ref="AI40:BJ40" si="65">SUM(AI29:AI39)</f>
        <v>934506929.78143477</v>
      </c>
      <c r="AJ40" s="29">
        <f t="shared" si="65"/>
        <v>1006483327.3652698</v>
      </c>
      <c r="AK40" s="29">
        <f t="shared" si="65"/>
        <v>836686212.79394579</v>
      </c>
      <c r="AL40" s="29">
        <f t="shared" si="65"/>
        <v>1012700081.2416027</v>
      </c>
      <c r="AM40" s="29">
        <f t="shared" si="65"/>
        <v>935523166.64990282</v>
      </c>
      <c r="AN40" s="29">
        <f t="shared" si="65"/>
        <v>986248947.00124359</v>
      </c>
      <c r="AO40" s="29">
        <f t="shared" si="65"/>
        <v>968618130.23387527</v>
      </c>
      <c r="AP40" s="29">
        <f t="shared" si="65"/>
        <v>1059206332.9888877</v>
      </c>
      <c r="AQ40" s="29">
        <f t="shared" si="65"/>
        <v>883606606.66707325</v>
      </c>
      <c r="AR40" s="29">
        <f t="shared" si="65"/>
        <v>1037542481.3574589</v>
      </c>
      <c r="AS40" s="29">
        <f t="shared" si="65"/>
        <v>1078658244.0009227</v>
      </c>
      <c r="AT40" s="29">
        <f t="shared" si="65"/>
        <v>958800023.53760219</v>
      </c>
      <c r="AU40" s="29">
        <f t="shared" si="65"/>
        <v>1022683258.9642735</v>
      </c>
      <c r="AV40" s="29">
        <f t="shared" si="65"/>
        <v>1106014930.2530415</v>
      </c>
      <c r="AW40" s="29">
        <f t="shared" si="65"/>
        <v>913532918.93252921</v>
      </c>
      <c r="AX40" s="29">
        <f t="shared" si="65"/>
        <v>1143128759.5638111</v>
      </c>
      <c r="AY40" s="29">
        <f t="shared" si="65"/>
        <v>1015886225.2338758</v>
      </c>
      <c r="AZ40" s="29">
        <f t="shared" si="65"/>
        <v>1090501863.1188712</v>
      </c>
      <c r="BA40" s="29">
        <f t="shared" si="65"/>
        <v>1060662447.702329</v>
      </c>
      <c r="BB40" s="29">
        <f t="shared" si="65"/>
        <v>1166004220.7909796</v>
      </c>
      <c r="BC40" s="29">
        <f t="shared" si="65"/>
        <v>973160981.54451418</v>
      </c>
      <c r="BD40" s="29">
        <f t="shared" si="65"/>
        <v>1138825085.7241609</v>
      </c>
      <c r="BE40" s="29">
        <f t="shared" si="65"/>
        <v>1172729226.3571579</v>
      </c>
      <c r="BF40" s="29">
        <f t="shared" si="65"/>
        <v>1055965817.3697983</v>
      </c>
      <c r="BG40" s="29">
        <f t="shared" si="65"/>
        <v>1117462225.0420427</v>
      </c>
      <c r="BH40" s="29">
        <f t="shared" si="65"/>
        <v>1094074812.3702345</v>
      </c>
      <c r="BI40" s="29">
        <f t="shared" si="65"/>
        <v>1108079949.1180985</v>
      </c>
      <c r="BJ40" s="29">
        <f t="shared" si="65"/>
        <v>1259958804.434552</v>
      </c>
    </row>
    <row r="41" spans="1:62" s="1" customFormat="1" x14ac:dyDescent="0.2">
      <c r="A41" s="30" t="str">
        <f>+'EF. Anuales'!A41</f>
        <v>Desembolsos NETOS</v>
      </c>
      <c r="B41" s="27"/>
      <c r="C41" s="27">
        <f>+anexos!B12-anexos!B13</f>
        <v>405000000</v>
      </c>
      <c r="D41" s="27">
        <f>+anexos!C12-anexos!C13</f>
        <v>405000000</v>
      </c>
      <c r="E41" s="27">
        <f>+anexos!D12-anexos!D13</f>
        <v>405000000</v>
      </c>
      <c r="F41" s="27">
        <f>+anexos!E12-anexos!E13</f>
        <v>405000000</v>
      </c>
      <c r="G41" s="27">
        <f>+anexos!F12-anexos!F13</f>
        <v>405000000</v>
      </c>
      <c r="H41" s="27">
        <f>+anexos!G12-anexos!G13</f>
        <v>405000000</v>
      </c>
      <c r="I41" s="27">
        <f>+anexos!H12-anexos!H13</f>
        <v>405000000</v>
      </c>
      <c r="J41" s="27">
        <f>+anexos!I12-anexos!I13</f>
        <v>405000000</v>
      </c>
      <c r="K41" s="27">
        <f>+anexos!J12-anexos!J13</f>
        <v>405000000</v>
      </c>
      <c r="L41" s="27">
        <f>+anexos!K12-anexos!K13</f>
        <v>405000000</v>
      </c>
      <c r="M41" s="27">
        <f>+anexos!L12-anexos!L13</f>
        <v>405000000</v>
      </c>
      <c r="N41" s="27">
        <f>+anexos!M12-anexos!M13</f>
        <v>405000000</v>
      </c>
      <c r="O41" s="27">
        <f>+anexos!N12-anexos!N13</f>
        <v>469799999.99999994</v>
      </c>
      <c r="P41" s="27">
        <f>+anexos!O12-anexos!O13</f>
        <v>469799999.99999994</v>
      </c>
      <c r="Q41" s="27">
        <f>+anexos!P12-anexos!P13</f>
        <v>469799999.99999994</v>
      </c>
      <c r="R41" s="27">
        <f>+anexos!Q12-anexos!Q13</f>
        <v>469799999.99999994</v>
      </c>
      <c r="S41" s="27">
        <f>+anexos!R12-anexos!R13</f>
        <v>469799999.99999994</v>
      </c>
      <c r="T41" s="27">
        <f>+anexos!S12-anexos!S13</f>
        <v>469799999.99999994</v>
      </c>
      <c r="U41" s="27">
        <f>+anexos!T12-anexos!T13</f>
        <v>469799999.99999994</v>
      </c>
      <c r="V41" s="27">
        <f>+anexos!U12-anexos!U13</f>
        <v>469799999.99999994</v>
      </c>
      <c r="W41" s="27">
        <f>+anexos!V12-anexos!V13</f>
        <v>469799999.99999994</v>
      </c>
      <c r="X41" s="27">
        <f>+anexos!W12-anexos!W13</f>
        <v>469799999.99999994</v>
      </c>
      <c r="Y41" s="27">
        <f>+anexos!X12-anexos!X13</f>
        <v>469799999.99999994</v>
      </c>
      <c r="Z41" s="27">
        <f>+anexos!Y12-anexos!Y13</f>
        <v>469799999.99999994</v>
      </c>
      <c r="AA41" s="27">
        <f>+anexos!Z12-anexos!Z13</f>
        <v>526176000</v>
      </c>
      <c r="AB41" s="27">
        <f>+anexos!AA12-anexos!AA13</f>
        <v>526176000</v>
      </c>
      <c r="AC41" s="27">
        <f>+anexos!AB12-anexos!AB13</f>
        <v>526176000</v>
      </c>
      <c r="AD41" s="27">
        <f>+anexos!AC12-anexos!AC13</f>
        <v>526176000</v>
      </c>
      <c r="AE41" s="27">
        <f>+anexos!AD12-anexos!AD13</f>
        <v>526176000</v>
      </c>
      <c r="AF41" s="27">
        <f>+anexos!AE12-anexos!AE13</f>
        <v>526176000</v>
      </c>
      <c r="AG41" s="27">
        <f>+anexos!AF12-anexos!AF13</f>
        <v>526176000</v>
      </c>
      <c r="AH41" s="27">
        <f>+anexos!AG12-anexos!AG13</f>
        <v>526176000</v>
      </c>
      <c r="AI41" s="27">
        <f>+anexos!AH12-anexos!AH13</f>
        <v>526176000</v>
      </c>
      <c r="AJ41" s="27">
        <f>+anexos!AI12-anexos!AI13</f>
        <v>526176000</v>
      </c>
      <c r="AK41" s="27">
        <f>+anexos!AJ12-anexos!AJ13</f>
        <v>526176000</v>
      </c>
      <c r="AL41" s="27">
        <f>+anexos!AK12-anexos!AK13</f>
        <v>526176000</v>
      </c>
      <c r="AM41" s="27">
        <f>+anexos!AL12-anexos!AL13</f>
        <v>568270080</v>
      </c>
      <c r="AN41" s="27">
        <f>+anexos!AM12-anexos!AM13</f>
        <v>568270080</v>
      </c>
      <c r="AO41" s="27">
        <f>+anexos!AN12-anexos!AN13</f>
        <v>568270080</v>
      </c>
      <c r="AP41" s="27">
        <f>+anexos!AO12-anexos!AO13</f>
        <v>568270080</v>
      </c>
      <c r="AQ41" s="27">
        <f>+anexos!AP12-anexos!AP13</f>
        <v>568270080</v>
      </c>
      <c r="AR41" s="27">
        <f>+anexos!AQ12-anexos!AQ13</f>
        <v>568270080</v>
      </c>
      <c r="AS41" s="27">
        <f>+anexos!AR12-anexos!AR13</f>
        <v>568270080</v>
      </c>
      <c r="AT41" s="27">
        <f>+anexos!AS12-anexos!AS13</f>
        <v>568270080</v>
      </c>
      <c r="AU41" s="27">
        <f>+anexos!AT12-anexos!AT13</f>
        <v>568270080</v>
      </c>
      <c r="AV41" s="27">
        <f>+anexos!AU12-anexos!AU13</f>
        <v>568270080</v>
      </c>
      <c r="AW41" s="27">
        <f>+anexos!AV12-anexos!AV13</f>
        <v>568270080</v>
      </c>
      <c r="AX41" s="27">
        <f>+anexos!AW12-anexos!AW13</f>
        <v>568270080</v>
      </c>
      <c r="AY41" s="27">
        <f>+anexos!AX12-anexos!AX13</f>
        <v>613731686.39999998</v>
      </c>
      <c r="AZ41" s="27">
        <f>+anexos!AY12-anexos!AY13</f>
        <v>613731686.39999998</v>
      </c>
      <c r="BA41" s="27">
        <f>+anexos!AZ12-anexos!AZ13</f>
        <v>613731686.39999998</v>
      </c>
      <c r="BB41" s="27">
        <f>+anexos!BA12-anexos!BA13</f>
        <v>613731686.39999998</v>
      </c>
      <c r="BC41" s="27">
        <f>+anexos!BB12-anexos!BB13</f>
        <v>613731686.39999998</v>
      </c>
      <c r="BD41" s="27">
        <f>+anexos!BC12-anexos!BC13</f>
        <v>613731686.39999998</v>
      </c>
      <c r="BE41" s="27">
        <f>+anexos!BD12-anexos!BD13</f>
        <v>613731686.39999998</v>
      </c>
      <c r="BF41" s="27">
        <f>+anexos!BE12-anexos!BE13</f>
        <v>613731686.39999998</v>
      </c>
      <c r="BG41" s="27">
        <f>+anexos!BF12-anexos!BF13</f>
        <v>613731686.39999998</v>
      </c>
      <c r="BH41" s="27">
        <f>+anexos!BG12-anexos!BG13</f>
        <v>613731686.39999998</v>
      </c>
      <c r="BI41" s="27">
        <f>+anexos!BH12-anexos!BH13</f>
        <v>613731686.39999998</v>
      </c>
      <c r="BJ41" s="27">
        <f>+anexos!BI12-anexos!BI13</f>
        <v>613731686.39999998</v>
      </c>
    </row>
    <row r="42" spans="1:62" s="1" customFormat="1" x14ac:dyDescent="0.2">
      <c r="A42" s="30" t="str">
        <f>+'EF. Anuales'!A42</f>
        <v>Retiro Aportes en Efectivo (Remanentes)</v>
      </c>
      <c r="B42" s="27"/>
      <c r="C42" s="27">
        <f>+anexos!B109-'FLUJO DE CARTERA'!C190</f>
        <v>0</v>
      </c>
      <c r="D42" s="27">
        <f>+anexos!C109-'FLUJO DE CARTERA'!D190</f>
        <v>0</v>
      </c>
      <c r="E42" s="27">
        <f>+anexos!D109-'FLUJO DE CARTERA'!E190</f>
        <v>0</v>
      </c>
      <c r="F42" s="27">
        <f>+anexos!E109-'FLUJO DE CARTERA'!F190</f>
        <v>0</v>
      </c>
      <c r="G42" s="27">
        <f>+anexos!F109-'FLUJO DE CARTERA'!G190</f>
        <v>0</v>
      </c>
      <c r="H42" s="27">
        <f>+anexos!G109-'FLUJO DE CARTERA'!H190</f>
        <v>0</v>
      </c>
      <c r="I42" s="27">
        <f>+anexos!H109-'FLUJO DE CARTERA'!I190</f>
        <v>73886649.794646382</v>
      </c>
      <c r="J42" s="27">
        <f>+anexos!I109-'FLUJO DE CARTERA'!J190</f>
        <v>0</v>
      </c>
      <c r="K42" s="27">
        <f>+anexos!J109-'FLUJO DE CARTERA'!K190</f>
        <v>0</v>
      </c>
      <c r="L42" s="27">
        <f>+anexos!K109-'FLUJO DE CARTERA'!L190</f>
        <v>0</v>
      </c>
      <c r="M42" s="27">
        <f>+anexos!L109-'FLUJO DE CARTERA'!M190</f>
        <v>0</v>
      </c>
      <c r="N42" s="27">
        <f>+anexos!M109-'FLUJO DE CARTERA'!N190</f>
        <v>74799409.469048738</v>
      </c>
      <c r="O42" s="27">
        <f>+anexos!N109-'FLUJO DE CARTERA'!O190</f>
        <v>0</v>
      </c>
      <c r="P42" s="27">
        <f>+anexos!O109-'FLUJO DE CARTERA'!P190</f>
        <v>0</v>
      </c>
      <c r="Q42" s="27">
        <f>+anexos!P109-'FLUJO DE CARTERA'!Q190</f>
        <v>0</v>
      </c>
      <c r="R42" s="27">
        <f>+anexos!Q109-'FLUJO DE CARTERA'!R190</f>
        <v>0</v>
      </c>
      <c r="S42" s="27">
        <f>+anexos!R109-'FLUJO DE CARTERA'!S190</f>
        <v>0</v>
      </c>
      <c r="T42" s="27">
        <f>+anexos!S109-'FLUJO DE CARTERA'!T190</f>
        <v>0</v>
      </c>
      <c r="U42" s="27">
        <f>+anexos!T109-'FLUJO DE CARTERA'!U190</f>
        <v>73048161.550723299</v>
      </c>
      <c r="V42" s="27">
        <f>+anexos!U109-'FLUJO DE CARTERA'!V190</f>
        <v>0</v>
      </c>
      <c r="W42" s="27">
        <f>+anexos!V109-'FLUJO DE CARTERA'!W190</f>
        <v>0</v>
      </c>
      <c r="X42" s="27">
        <f>+anexos!W109-'FLUJO DE CARTERA'!X190</f>
        <v>0</v>
      </c>
      <c r="Y42" s="27">
        <f>+anexos!X109-'FLUJO DE CARTERA'!Y190</f>
        <v>0</v>
      </c>
      <c r="Z42" s="27">
        <f>+anexos!Y109-'FLUJO DE CARTERA'!Z190</f>
        <v>73622439.343710035</v>
      </c>
      <c r="AA42" s="27">
        <f>+anexos!Z109-'FLUJO DE CARTERA'!AA190</f>
        <v>0</v>
      </c>
      <c r="AB42" s="27">
        <f>+anexos!AA109-'FLUJO DE CARTERA'!AB190</f>
        <v>0</v>
      </c>
      <c r="AC42" s="27">
        <f>+anexos!AB109-'FLUJO DE CARTERA'!AC190</f>
        <v>0</v>
      </c>
      <c r="AD42" s="27">
        <f>+anexos!AC109-'FLUJO DE CARTERA'!AD190</f>
        <v>0</v>
      </c>
      <c r="AE42" s="27">
        <f>+anexos!AD109-'FLUJO DE CARTERA'!AE190</f>
        <v>0</v>
      </c>
      <c r="AF42" s="27">
        <f>+anexos!AE109-'FLUJO DE CARTERA'!AF190</f>
        <v>0</v>
      </c>
      <c r="AG42" s="27">
        <f>+anexos!AF109-'FLUJO DE CARTERA'!AG190</f>
        <v>72879213.752521262</v>
      </c>
      <c r="AH42" s="27">
        <f>+anexos!AG109-'FLUJO DE CARTERA'!AH190</f>
        <v>0</v>
      </c>
      <c r="AI42" s="27">
        <f>+anexos!AH109-'FLUJO DE CARTERA'!AI190</f>
        <v>0</v>
      </c>
      <c r="AJ42" s="27">
        <f>+anexos!AI109-'FLUJO DE CARTERA'!AJ190</f>
        <v>0</v>
      </c>
      <c r="AK42" s="27">
        <f>+anexos!AJ109-'FLUJO DE CARTERA'!AK190</f>
        <v>0</v>
      </c>
      <c r="AL42" s="27">
        <f>+anexos!AK109-'FLUJO DE CARTERA'!AL190</f>
        <v>73334768.494170263</v>
      </c>
      <c r="AM42" s="27">
        <f>+anexos!AL109-'FLUJO DE CARTERA'!AM190</f>
        <v>0</v>
      </c>
      <c r="AN42" s="27">
        <f>+anexos!AM109-'FLUJO DE CARTERA'!AN190</f>
        <v>0</v>
      </c>
      <c r="AO42" s="27">
        <f>+anexos!AN109-'FLUJO DE CARTERA'!AO190</f>
        <v>0</v>
      </c>
      <c r="AP42" s="27">
        <f>+anexos!AO109-'FLUJO DE CARTERA'!AP190</f>
        <v>0</v>
      </c>
      <c r="AQ42" s="27">
        <f>+anexos!AP109-'FLUJO DE CARTERA'!AQ190</f>
        <v>0</v>
      </c>
      <c r="AR42" s="27">
        <f>+anexos!AQ109-'FLUJO DE CARTERA'!AR190</f>
        <v>0</v>
      </c>
      <c r="AS42" s="27">
        <f>+anexos!AR109-'FLUJO DE CARTERA'!AS190</f>
        <v>72390482.274489969</v>
      </c>
      <c r="AT42" s="27">
        <f>+anexos!AS109-'FLUJO DE CARTERA'!AT190</f>
        <v>0</v>
      </c>
      <c r="AU42" s="27">
        <f>+anexos!AT109-'FLUJO DE CARTERA'!AU190</f>
        <v>0</v>
      </c>
      <c r="AV42" s="27">
        <f>+anexos!AU109-'FLUJO DE CARTERA'!AV190</f>
        <v>0</v>
      </c>
      <c r="AW42" s="27">
        <f>+anexos!AV109-'FLUJO DE CARTERA'!AW190</f>
        <v>0</v>
      </c>
      <c r="AX42" s="27">
        <f>+anexos!AW109-'FLUJO DE CARTERA'!AX190</f>
        <v>72810248.774121583</v>
      </c>
      <c r="AY42" s="27">
        <f>+anexos!AX109-'FLUJO DE CARTERA'!AY190</f>
        <v>0</v>
      </c>
      <c r="AZ42" s="27">
        <f>+anexos!AY109-'FLUJO DE CARTERA'!AZ190</f>
        <v>0</v>
      </c>
      <c r="BA42" s="27">
        <f>+anexos!AZ109-'FLUJO DE CARTERA'!BA190</f>
        <v>0</v>
      </c>
      <c r="BB42" s="27">
        <f>+anexos!BA109-'FLUJO DE CARTERA'!BB190</f>
        <v>0</v>
      </c>
      <c r="BC42" s="27">
        <f>+anexos!BB109-'FLUJO DE CARTERA'!BC190</f>
        <v>0</v>
      </c>
      <c r="BD42" s="27">
        <f>+anexos!BC109-'FLUJO DE CARTERA'!BD190</f>
        <v>0</v>
      </c>
      <c r="BE42" s="27">
        <f>+anexos!BD109-'FLUJO DE CARTERA'!BE190</f>
        <v>71964025.097314641</v>
      </c>
      <c r="BF42" s="27">
        <f>+anexos!BE109-'FLUJO DE CARTERA'!BF190</f>
        <v>0</v>
      </c>
      <c r="BG42" s="27">
        <f>+anexos!BF109-'FLUJO DE CARTERA'!BG190</f>
        <v>0</v>
      </c>
      <c r="BH42" s="27">
        <f>+anexos!BG109-'FLUJO DE CARTERA'!BH190</f>
        <v>0</v>
      </c>
      <c r="BI42" s="27">
        <f>+anexos!BH109-'FLUJO DE CARTERA'!BI190</f>
        <v>0</v>
      </c>
      <c r="BJ42" s="27">
        <f>+anexos!BI109-'FLUJO DE CARTERA'!BJ190</f>
        <v>72543094.487492397</v>
      </c>
    </row>
    <row r="43" spans="1:62" s="1" customFormat="1" x14ac:dyDescent="0.2">
      <c r="A43" s="30" t="str">
        <f>+'EF. Anuales'!A43</f>
        <v>Retiro de Ahorros en Efectivo</v>
      </c>
      <c r="B43" s="27"/>
      <c r="C43" s="27">
        <f>+anexos!B72+anexos!B79+anexos!B66</f>
        <v>136704531.36083469</v>
      </c>
      <c r="D43" s="27">
        <f>+anexos!C72+anexos!C79+anexos!C66</f>
        <v>140312827.15140688</v>
      </c>
      <c r="E43" s="27">
        <f>+anexos!D72+anexos!D79+anexos!D66</f>
        <v>143815581.78602374</v>
      </c>
      <c r="F43" s="27">
        <f>+anexos!E72+anexos!E79+anexos!E66</f>
        <v>147217037.5609349</v>
      </c>
      <c r="G43" s="27">
        <f>+anexos!F72+anexos!F79+anexos!F66</f>
        <v>150521282.41216367</v>
      </c>
      <c r="H43" s="27">
        <f>+anexos!G72+anexos!G79+anexos!G66</f>
        <v>154031833.80557069</v>
      </c>
      <c r="I43" s="27">
        <f>+anexos!H72+anexos!H79+anexos!H66</f>
        <v>157440475.042772</v>
      </c>
      <c r="J43" s="27">
        <f>+anexos!I72+anexos!I79+anexos!I66</f>
        <v>160751341.39008099</v>
      </c>
      <c r="K43" s="27">
        <f>+anexos!J72+anexos!J79+anexos!J66</f>
        <v>163968417.28704411</v>
      </c>
      <c r="L43" s="27">
        <f>+anexos!K72+anexos!K79+anexos!K66</f>
        <v>167095542.00131202</v>
      </c>
      <c r="M43" s="27">
        <f>+anexos!L72+anexos!L79+anexos!L66</f>
        <v>170136415.07253754</v>
      </c>
      <c r="N43" s="27">
        <f>+anexos!M72+anexos!M79+anexos!M66</f>
        <v>173094601.55319515</v>
      </c>
      <c r="O43" s="27">
        <f>+anexos!N72+anexos!N79+anexos!N66</f>
        <v>175973537.0539217</v>
      </c>
      <c r="P43" s="27">
        <f>+anexos!O72+anexos!O79+anexos!O66</f>
        <v>178706314.45347017</v>
      </c>
      <c r="Q43" s="27">
        <f>+anexos!P72+anexos!P79+anexos!P66</f>
        <v>181363400.5430932</v>
      </c>
      <c r="R43" s="27">
        <f>+anexos!Q72+anexos!Q79+anexos!Q66</f>
        <v>183947804.57039481</v>
      </c>
      <c r="S43" s="27">
        <f>+anexos!R72+anexos!R79+anexos!R66</f>
        <v>186462424.71412218</v>
      </c>
      <c r="T43" s="27">
        <f>+anexos!S72+anexos!S79+anexos!S66</f>
        <v>189145751.49159378</v>
      </c>
      <c r="U43" s="27">
        <f>+anexos!T72+anexos!T79+anexos!T66</f>
        <v>191755585.32282376</v>
      </c>
      <c r="V43" s="27">
        <f>+anexos!U72+anexos!U79+anexos!U66</f>
        <v>194294867.74186164</v>
      </c>
      <c r="W43" s="27">
        <f>+anexos!V72+anexos!V79+anexos!V66</f>
        <v>196766431.4320671</v>
      </c>
      <c r="X43" s="27">
        <f>+anexos!W72+anexos!W79+anexos!W66</f>
        <v>199173004.31360513</v>
      </c>
      <c r="Y43" s="27">
        <f>+anexos!X72+anexos!X79+anexos!X66</f>
        <v>201517213.47769991</v>
      </c>
      <c r="Z43" s="27">
        <f>+anexos!Y72+anexos!Y79+anexos!Y66</f>
        <v>203801588.97339889</v>
      </c>
      <c r="AA43" s="27">
        <f>+anexos!Z72+anexos!Z79+anexos!Z66</f>
        <v>206028567.45238477</v>
      </c>
      <c r="AB43" s="27">
        <f>+anexos!AA72+anexos!AA79+anexos!AA66</f>
        <v>208161396.07574558</v>
      </c>
      <c r="AC43" s="27">
        <f>+anexos!AB72+anexos!AB79+anexos!AB66</f>
        <v>210240149.50067741</v>
      </c>
      <c r="AD43" s="27">
        <f>+anexos!AC72+anexos!AC79+anexos!AC66</f>
        <v>212266971.76829118</v>
      </c>
      <c r="AE43" s="27">
        <f>+anexos!AD72+anexos!AD79+anexos!AD66</f>
        <v>214243926.80572283</v>
      </c>
      <c r="AF43" s="27">
        <f>+anexos!AE72+anexos!AE79+anexos!AE66</f>
        <v>216364290.96307057</v>
      </c>
      <c r="AG43" s="27">
        <f>+anexos!AF72+anexos!AF79+anexos!AF66</f>
        <v>218431603.34682792</v>
      </c>
      <c r="AH43" s="27">
        <f>+anexos!AG72+anexos!AG79+anexos!AG66</f>
        <v>220447976.75353801</v>
      </c>
      <c r="AI43" s="27">
        <f>+anexos!AH72+anexos!AH79+anexos!AH66</f>
        <v>222415444.86325312</v>
      </c>
      <c r="AJ43" s="27">
        <f>+anexos!AI72+anexos!AI79+anexos!AI66</f>
        <v>224335965.22710386</v>
      </c>
      <c r="AK43" s="27">
        <f>+anexos!AJ72+anexos!AJ79+anexos!AJ66</f>
        <v>226211422.14213514</v>
      </c>
      <c r="AL43" s="27">
        <f>+anexos!AK72+anexos!AK79+anexos!AK66</f>
        <v>228043629.41766486</v>
      </c>
      <c r="AM43" s="27">
        <f>+anexos!AL72+anexos!AL79+anexos!AL66</f>
        <v>229834333.03726113</v>
      </c>
      <c r="AN43" s="27">
        <f>+anexos!AM72+anexos!AM79+anexos!AM66</f>
        <v>231495148.0101673</v>
      </c>
      <c r="AO43" s="27">
        <f>+anexos!AN72+anexos!AN79+anexos!AN66</f>
        <v>233118883.15727353</v>
      </c>
      <c r="AP43" s="27">
        <f>+anexos!AO72+anexos!AO79+anexos!AO66</f>
        <v>234706998.10927349</v>
      </c>
      <c r="AQ43" s="27">
        <f>+anexos!AP72+anexos!AP79+anexos!AP66</f>
        <v>236260897.19136456</v>
      </c>
      <c r="AR43" s="27">
        <f>+anexos!AQ72+anexos!AQ79+anexos!AQ66</f>
        <v>237920537.24136597</v>
      </c>
      <c r="AS43" s="27">
        <f>+anexos!AR72+anexos!AR79+anexos!AR66</f>
        <v>239543738.72676593</v>
      </c>
      <c r="AT43" s="27">
        <f>+anexos!AS72+anexos!AS79+anexos!AS66</f>
        <v>241131939.18254539</v>
      </c>
      <c r="AU43" s="27">
        <f>+anexos!AT72+anexos!AT79+anexos!AT66</f>
        <v>242686521.61932451</v>
      </c>
      <c r="AV43" s="27">
        <f>+anexos!AU72+anexos!AU79+anexos!AU66</f>
        <v>244208816.59857869</v>
      </c>
      <c r="AW43" s="27">
        <f>+anexos!AV72+anexos!AV79+anexos!AV66</f>
        <v>245700104.22889036</v>
      </c>
      <c r="AX43" s="27">
        <f>+anexos!AW72+anexos!AW79+anexos!AW66</f>
        <v>247161616.08624142</v>
      </c>
      <c r="AY43" s="27">
        <f>+anexos!AX72+anexos!AX79+anexos!AX66</f>
        <v>248594537.06123686</v>
      </c>
      <c r="AZ43" s="27">
        <f>+anexos!AY72+anexos!AY79+anexos!AY66</f>
        <v>250095546.07908964</v>
      </c>
      <c r="BA43" s="27">
        <f>+anexos!AZ72+anexos!AZ79+anexos!AZ66</f>
        <v>251573060.11137682</v>
      </c>
      <c r="BB43" s="27">
        <f>+anexos!BA72+anexos!BA79+anexos!BA66</f>
        <v>253028037.50774181</v>
      </c>
      <c r="BC43" s="27">
        <f>+anexos!BB72+anexos!BB79+anexos!BB66</f>
        <v>254461399.8739652</v>
      </c>
      <c r="BD43" s="27">
        <f>+anexos!BC72+anexos!BC79+anexos!BC66</f>
        <v>256025039.00987738</v>
      </c>
      <c r="BE43" s="27">
        <f>+anexos!BD72+anexos!BD79+anexos!BD66</f>
        <v>257563744.42243338</v>
      </c>
      <c r="BF43" s="27">
        <f>+anexos!BE72+anexos!BE79+anexos!BE66</f>
        <v>259078529.6293689</v>
      </c>
      <c r="BG43" s="27">
        <f>+anexos!BF72+anexos!BF79+anexos!BF66</f>
        <v>260570369.31889826</v>
      </c>
      <c r="BH43" s="27">
        <f>+anexos!BG72+anexos!BG79+anexos!BG66</f>
        <v>262040200.84483105</v>
      </c>
      <c r="BI43" s="27">
        <f>+anexos!BH72+anexos!BH79+anexos!BH66</f>
        <v>263488925.66414443</v>
      </c>
      <c r="BJ43" s="27">
        <f>+anexos!BI72+anexos!BI79+anexos!BI66</f>
        <v>264917410.71922565</v>
      </c>
    </row>
    <row r="44" spans="1:62" s="1" customFormat="1" x14ac:dyDescent="0.2">
      <c r="A44" s="30" t="str">
        <f>+'EF. Anuales'!A44</f>
        <v>Aumento de Fondo de Liquidez</v>
      </c>
      <c r="B44" s="27"/>
      <c r="C44" s="27">
        <f>+anexos!B5</f>
        <v>31167880.197249878</v>
      </c>
      <c r="D44" s="27">
        <f>+anexos!C5</f>
        <v>6602756.4384589586</v>
      </c>
      <c r="E44" s="27">
        <f>+anexos!D5</f>
        <v>6329161.7667112062</v>
      </c>
      <c r="F44" s="27">
        <f>+anexos!E5</f>
        <v>6066028.6368279029</v>
      </c>
      <c r="G44" s="27">
        <f>+anexos!F5</f>
        <v>6531958.5965123298</v>
      </c>
      <c r="H44" s="27">
        <f>+anexos!G5</f>
        <v>6256364.7515316177</v>
      </c>
      <c r="I44" s="27">
        <f>+anexos!H5</f>
        <v>5991360.65527164</v>
      </c>
      <c r="J44" s="27">
        <f>+anexos!I5</f>
        <v>5736554.2153044697</v>
      </c>
      <c r="K44" s="27">
        <f>+anexos!J5</f>
        <v>5491567.9913376365</v>
      </c>
      <c r="L44" s="27">
        <f>+anexos!K5</f>
        <v>5256038.6478942232</v>
      </c>
      <c r="M44" s="27">
        <f>+anexos!L5</f>
        <v>5029616.4274755223</v>
      </c>
      <c r="N44" s="27">
        <f>+anexos!M5</f>
        <v>4811964.6434418382</v>
      </c>
      <c r="O44" s="27">
        <f>+anexos!N5</f>
        <v>4711028.523283409</v>
      </c>
      <c r="P44" s="27">
        <f>+anexos!O5</f>
        <v>4507478.6837095106</v>
      </c>
      <c r="Q44" s="27">
        <f>+anexos!P5</f>
        <v>4311648.5918750651</v>
      </c>
      <c r="R44" s="27">
        <f>+anexos!Q5</f>
        <v>4123250.7798725916</v>
      </c>
      <c r="S44" s="27">
        <f>+anexos!R5</f>
        <v>4507686.7268412039</v>
      </c>
      <c r="T44" s="27">
        <f>+anexos!S5</f>
        <v>4309395.2120549409</v>
      </c>
      <c r="U44" s="27">
        <f>+anexos!T5</f>
        <v>4118655.3318457939</v>
      </c>
      <c r="V44" s="27">
        <f>+anexos!U5</f>
        <v>3935185.0313311573</v>
      </c>
      <c r="W44" s="27">
        <f>+anexos!V5</f>
        <v>3758712.8332878835</v>
      </c>
      <c r="X44" s="27">
        <f>+anexos!W5</f>
        <v>3588977.4413630185</v>
      </c>
      <c r="Y44" s="27">
        <f>+anexos!X5</f>
        <v>3425727.3581820154</v>
      </c>
      <c r="Z44" s="27">
        <f>+anexos!Y5</f>
        <v>3268720.5177965676</v>
      </c>
      <c r="AA44" s="27">
        <f>+anexos!Z5</f>
        <v>3223054.6914712572</v>
      </c>
      <c r="AB44" s="27">
        <f>+anexos!AA5</f>
        <v>3077148.263427617</v>
      </c>
      <c r="AC44" s="27">
        <f>+anexos!AB5</f>
        <v>2936742.1334715886</v>
      </c>
      <c r="AD44" s="27">
        <f>+anexos!AC5</f>
        <v>2801629.5396230835</v>
      </c>
      <c r="AE44" s="27">
        <f>+anexos!AD5</f>
        <v>3130706.3499899092</v>
      </c>
      <c r="AF44" s="27">
        <f>+anexos!AE5</f>
        <v>2987059.4377313168</v>
      </c>
      <c r="AG44" s="27">
        <f>+anexos!AF5</f>
        <v>2848839.7224538652</v>
      </c>
      <c r="AH44" s="27">
        <f>+anexos!AG5</f>
        <v>2715842.7096779589</v>
      </c>
      <c r="AI44" s="27">
        <f>+anexos!AH5</f>
        <v>2587871.6224294361</v>
      </c>
      <c r="AJ44" s="27">
        <f>+anexos!AI5</f>
        <v>2464737.1099355789</v>
      </c>
      <c r="AK44" s="27">
        <f>+anexos!AJ5</f>
        <v>2346256.9673199686</v>
      </c>
      <c r="AL44" s="27">
        <f>+anexos!AK5</f>
        <v>2232255.8658818603</v>
      </c>
      <c r="AM44" s="27">
        <f>+anexos!AL5</f>
        <v>2120859.6793114878</v>
      </c>
      <c r="AN44" s="27">
        <f>+anexos!AM5</f>
        <v>2020082.4115676433</v>
      </c>
      <c r="AO44" s="27">
        <f>+anexos!AN5</f>
        <v>1923048.2137588931</v>
      </c>
      <c r="AP44" s="27">
        <f>+anexos!AO5</f>
        <v>1829614.8163824058</v>
      </c>
      <c r="AQ44" s="27">
        <f>+anexos!AP5</f>
        <v>2072299.0750144722</v>
      </c>
      <c r="AR44" s="27">
        <f>+anexos!AQ5</f>
        <v>1972856.0282469867</v>
      </c>
      <c r="AS44" s="27">
        <f>+anexos!AR5</f>
        <v>1877105.9815536062</v>
      </c>
      <c r="AT44" s="27">
        <f>+anexos!AS5</f>
        <v>1784908.4113884419</v>
      </c>
      <c r="AU44" s="27">
        <f>+anexos!AT5</f>
        <v>1696128.1416089728</v>
      </c>
      <c r="AV44" s="27">
        <f>+anexos!AU5</f>
        <v>1610635.1399769098</v>
      </c>
      <c r="AW44" s="27">
        <f>+anexos!AV5</f>
        <v>1528304.3224058123</v>
      </c>
      <c r="AX44" s="27">
        <f>+anexos!AW5</f>
        <v>1449015.3646552663</v>
      </c>
      <c r="AY44" s="27">
        <f>+anexos!AX5</f>
        <v>1596468.8157996081</v>
      </c>
      <c r="AZ44" s="27">
        <f>+anexos!AY5</f>
        <v>1529267.2007414717</v>
      </c>
      <c r="BA44" s="27">
        <f>+anexos!AZ5</f>
        <v>1464507.4793368226</v>
      </c>
      <c r="BB44" s="27">
        <f>+anexos!BA5</f>
        <v>1402095.5792106283</v>
      </c>
      <c r="BC44" s="27">
        <f>+anexos!BB5</f>
        <v>1704354.3042327717</v>
      </c>
      <c r="BD44" s="27">
        <f>+anexos!BC5</f>
        <v>1633024.6620543171</v>
      </c>
      <c r="BE44" s="27">
        <f>+anexos!BD5</f>
        <v>1564287.543947988</v>
      </c>
      <c r="BF44" s="27">
        <f>+anexos!BE5</f>
        <v>1498043.1713300745</v>
      </c>
      <c r="BG44" s="27">
        <f>+anexos!BF5</f>
        <v>1434195.6058449978</v>
      </c>
      <c r="BH44" s="27">
        <f>+anexos!BG5</f>
        <v>1372652.6015617168</v>
      </c>
      <c r="BI44" s="27">
        <f>+anexos!BH5</f>
        <v>1313325.4628614835</v>
      </c>
      <c r="BJ44" s="27">
        <f>+anexos!BI5</f>
        <v>1256128.9077924192</v>
      </c>
    </row>
    <row r="45" spans="1:62" s="1" customFormat="1" x14ac:dyDescent="0.2">
      <c r="A45" s="30" t="str">
        <f>+'EF. Anuales'!A45</f>
        <v>Cuatro por mil</v>
      </c>
      <c r="B45" s="27"/>
      <c r="C45" s="27">
        <v>0</v>
      </c>
      <c r="D45" s="27">
        <v>0</v>
      </c>
      <c r="E45" s="27">
        <v>0</v>
      </c>
      <c r="F45" s="27">
        <v>0</v>
      </c>
      <c r="G45" s="27">
        <v>0</v>
      </c>
      <c r="H45" s="27">
        <v>0</v>
      </c>
      <c r="I45" s="27">
        <v>0</v>
      </c>
      <c r="J45" s="27">
        <v>0</v>
      </c>
      <c r="K45" s="27">
        <v>0</v>
      </c>
      <c r="L45" s="27">
        <v>0</v>
      </c>
      <c r="M45" s="27">
        <v>0</v>
      </c>
      <c r="N45" s="27">
        <v>0</v>
      </c>
      <c r="O45" s="27">
        <v>0</v>
      </c>
      <c r="P45" s="27">
        <v>0</v>
      </c>
      <c r="Q45" s="27">
        <v>0</v>
      </c>
      <c r="R45" s="27">
        <v>0</v>
      </c>
      <c r="S45" s="27">
        <v>0</v>
      </c>
      <c r="T45" s="27">
        <v>0</v>
      </c>
      <c r="U45" s="27">
        <v>0</v>
      </c>
      <c r="V45" s="27">
        <v>0</v>
      </c>
      <c r="W45" s="27">
        <v>0</v>
      </c>
      <c r="X45" s="27">
        <v>0</v>
      </c>
      <c r="Y45" s="27">
        <v>0</v>
      </c>
      <c r="Z45" s="27">
        <v>0</v>
      </c>
      <c r="AA45" s="27">
        <v>0</v>
      </c>
      <c r="AB45" s="27">
        <v>0</v>
      </c>
      <c r="AC45" s="27">
        <v>0</v>
      </c>
      <c r="AD45" s="27">
        <v>0</v>
      </c>
      <c r="AE45" s="27">
        <v>0</v>
      </c>
      <c r="AF45" s="27">
        <v>0</v>
      </c>
      <c r="AG45" s="27">
        <v>0</v>
      </c>
      <c r="AH45" s="27">
        <v>0</v>
      </c>
      <c r="AI45" s="27">
        <v>0</v>
      </c>
      <c r="AJ45" s="27">
        <v>0</v>
      </c>
      <c r="AK45" s="27">
        <v>0</v>
      </c>
      <c r="AL45" s="27">
        <v>0</v>
      </c>
      <c r="AM45" s="27">
        <v>0</v>
      </c>
      <c r="AN45" s="27">
        <v>0</v>
      </c>
      <c r="AO45" s="27">
        <v>0</v>
      </c>
      <c r="AP45" s="27">
        <v>0</v>
      </c>
      <c r="AQ45" s="27">
        <v>0</v>
      </c>
      <c r="AR45" s="27">
        <v>0</v>
      </c>
      <c r="AS45" s="27">
        <v>0</v>
      </c>
      <c r="AT45" s="27">
        <v>0</v>
      </c>
      <c r="AU45" s="27">
        <v>0</v>
      </c>
      <c r="AV45" s="27">
        <v>0</v>
      </c>
      <c r="AW45" s="27">
        <v>0</v>
      </c>
      <c r="AX45" s="27">
        <v>0</v>
      </c>
      <c r="AY45" s="27">
        <v>0</v>
      </c>
      <c r="AZ45" s="27">
        <v>0</v>
      </c>
      <c r="BA45" s="27">
        <v>0</v>
      </c>
      <c r="BB45" s="27">
        <v>0</v>
      </c>
      <c r="BC45" s="27">
        <v>0</v>
      </c>
      <c r="BD45" s="27">
        <v>0</v>
      </c>
      <c r="BE45" s="27">
        <v>0</v>
      </c>
      <c r="BF45" s="27">
        <v>0</v>
      </c>
      <c r="BG45" s="27">
        <v>0</v>
      </c>
      <c r="BH45" s="27">
        <v>0</v>
      </c>
      <c r="BI45" s="27">
        <v>0</v>
      </c>
      <c r="BJ45" s="27">
        <v>0</v>
      </c>
    </row>
    <row r="46" spans="1:62" s="1" customFormat="1" x14ac:dyDescent="0.2">
      <c r="A46" s="30" t="str">
        <f>+'EF. Anuales'!A46</f>
        <v xml:space="preserve">Pago Gastos Generales </v>
      </c>
      <c r="B46" s="36"/>
      <c r="C46" s="36">
        <f>+C65</f>
        <v>87880309.202299982</v>
      </c>
      <c r="D46" s="36">
        <f t="shared" ref="D46:BJ46" si="66">+D65</f>
        <v>87880309.202299982</v>
      </c>
      <c r="E46" s="36">
        <f t="shared" si="66"/>
        <v>87880309.202299982</v>
      </c>
      <c r="F46" s="36">
        <f t="shared" si="66"/>
        <v>87880309.202299982</v>
      </c>
      <c r="G46" s="36">
        <f t="shared" si="66"/>
        <v>87880309.202299982</v>
      </c>
      <c r="H46" s="36">
        <f t="shared" si="66"/>
        <v>87880309.202299982</v>
      </c>
      <c r="I46" s="36">
        <f t="shared" si="66"/>
        <v>87380309.202299982</v>
      </c>
      <c r="J46" s="36">
        <f t="shared" si="66"/>
        <v>87907205.215633318</v>
      </c>
      <c r="K46" s="36">
        <f t="shared" si="66"/>
        <v>87907205.215633318</v>
      </c>
      <c r="L46" s="36">
        <f t="shared" si="66"/>
        <v>88651261.895633325</v>
      </c>
      <c r="M46" s="36">
        <f t="shared" si="66"/>
        <v>87907205.215633318</v>
      </c>
      <c r="N46" s="36">
        <f t="shared" si="66"/>
        <v>87907205.215633318</v>
      </c>
      <c r="O46" s="36">
        <f t="shared" si="66"/>
        <v>97354039.227886319</v>
      </c>
      <c r="P46" s="36">
        <f t="shared" si="66"/>
        <v>97354039.227886319</v>
      </c>
      <c r="Q46" s="36">
        <f t="shared" si="66"/>
        <v>97354039.227886319</v>
      </c>
      <c r="R46" s="36">
        <f t="shared" si="66"/>
        <v>97354039.227886319</v>
      </c>
      <c r="S46" s="36">
        <f t="shared" si="66"/>
        <v>97354039.227886319</v>
      </c>
      <c r="T46" s="36">
        <f t="shared" si="66"/>
        <v>97354039.227886319</v>
      </c>
      <c r="U46" s="36">
        <f t="shared" si="66"/>
        <v>97354039.227886319</v>
      </c>
      <c r="V46" s="36">
        <f t="shared" si="66"/>
        <v>97576997.789352983</v>
      </c>
      <c r="W46" s="36">
        <f t="shared" si="66"/>
        <v>97576997.789352983</v>
      </c>
      <c r="X46" s="36">
        <f t="shared" si="66"/>
        <v>98402900.704152986</v>
      </c>
      <c r="Y46" s="36">
        <f t="shared" si="66"/>
        <v>97576997.789352983</v>
      </c>
      <c r="Z46" s="36">
        <f t="shared" si="66"/>
        <v>97576997.789352983</v>
      </c>
      <c r="AA46" s="36">
        <f t="shared" si="66"/>
        <v>105142362.36611727</v>
      </c>
      <c r="AB46" s="36">
        <f t="shared" si="66"/>
        <v>105142362.36611727</v>
      </c>
      <c r="AC46" s="36">
        <f t="shared" si="66"/>
        <v>105142362.36611727</v>
      </c>
      <c r="AD46" s="36">
        <f t="shared" si="66"/>
        <v>105142362.36611727</v>
      </c>
      <c r="AE46" s="36">
        <f t="shared" si="66"/>
        <v>105142362.36611727</v>
      </c>
      <c r="AF46" s="36">
        <f t="shared" si="66"/>
        <v>105142362.36611727</v>
      </c>
      <c r="AG46" s="36">
        <f t="shared" si="66"/>
        <v>105142362.36611727</v>
      </c>
      <c r="AH46" s="36">
        <f t="shared" si="66"/>
        <v>105383157.61250128</v>
      </c>
      <c r="AI46" s="36">
        <f t="shared" si="66"/>
        <v>105383157.61250128</v>
      </c>
      <c r="AJ46" s="36">
        <f t="shared" si="66"/>
        <v>106275132.76048528</v>
      </c>
      <c r="AK46" s="36">
        <f t="shared" si="66"/>
        <v>105383157.61250128</v>
      </c>
      <c r="AL46" s="36">
        <f t="shared" si="66"/>
        <v>105383157.61250128</v>
      </c>
      <c r="AM46" s="36">
        <f t="shared" si="66"/>
        <v>111450904.10808429</v>
      </c>
      <c r="AN46" s="36">
        <f t="shared" si="66"/>
        <v>111450904.10808429</v>
      </c>
      <c r="AO46" s="36">
        <f t="shared" si="66"/>
        <v>111450904.10808429</v>
      </c>
      <c r="AP46" s="36">
        <f t="shared" si="66"/>
        <v>111450904.10808429</v>
      </c>
      <c r="AQ46" s="36">
        <f t="shared" si="66"/>
        <v>111450904.10808429</v>
      </c>
      <c r="AR46" s="36">
        <f t="shared" si="66"/>
        <v>111450904.10808429</v>
      </c>
      <c r="AS46" s="36">
        <f t="shared" si="66"/>
        <v>111450904.10808429</v>
      </c>
      <c r="AT46" s="36">
        <f t="shared" si="66"/>
        <v>111706147.06925134</v>
      </c>
      <c r="AU46" s="36">
        <f t="shared" si="66"/>
        <v>111706147.06925134</v>
      </c>
      <c r="AV46" s="36">
        <f t="shared" si="66"/>
        <v>112651640.72611438</v>
      </c>
      <c r="AW46" s="36">
        <f t="shared" si="66"/>
        <v>111706147.06925134</v>
      </c>
      <c r="AX46" s="36">
        <f t="shared" si="66"/>
        <v>111706147.06925134</v>
      </c>
      <c r="AY46" s="36">
        <f t="shared" si="66"/>
        <v>115908940.27240767</v>
      </c>
      <c r="AZ46" s="36">
        <f t="shared" si="66"/>
        <v>115908940.27240767</v>
      </c>
      <c r="BA46" s="36">
        <f t="shared" si="66"/>
        <v>115908940.27240767</v>
      </c>
      <c r="BB46" s="36">
        <f t="shared" si="66"/>
        <v>115908940.27240767</v>
      </c>
      <c r="BC46" s="36">
        <f t="shared" si="66"/>
        <v>115908940.27240767</v>
      </c>
      <c r="BD46" s="36">
        <f t="shared" si="66"/>
        <v>115908940.27240767</v>
      </c>
      <c r="BE46" s="36">
        <f t="shared" si="66"/>
        <v>115908940.27240767</v>
      </c>
      <c r="BF46" s="36">
        <f t="shared" si="66"/>
        <v>116174392.95202139</v>
      </c>
      <c r="BG46" s="36">
        <f t="shared" si="66"/>
        <v>116174392.95202139</v>
      </c>
      <c r="BH46" s="36">
        <f t="shared" si="66"/>
        <v>117157706.35515895</v>
      </c>
      <c r="BI46" s="36">
        <f t="shared" si="66"/>
        <v>116174392.95202139</v>
      </c>
      <c r="BJ46" s="36">
        <f t="shared" si="66"/>
        <v>116174392.95202139</v>
      </c>
    </row>
    <row r="47" spans="1:62" s="1" customFormat="1" x14ac:dyDescent="0.2">
      <c r="A47" s="30" t="str">
        <f>+'EF. Anuales'!A47</f>
        <v>Gastos TC</v>
      </c>
      <c r="B47" s="36"/>
      <c r="C47" s="36">
        <f>+C66</f>
        <v>0</v>
      </c>
      <c r="D47" s="36">
        <f t="shared" ref="D47:BJ47" si="67">+D66</f>
        <v>0</v>
      </c>
      <c r="E47" s="36">
        <f t="shared" si="67"/>
        <v>0</v>
      </c>
      <c r="F47" s="36">
        <f t="shared" si="67"/>
        <v>0</v>
      </c>
      <c r="G47" s="36">
        <f t="shared" si="67"/>
        <v>0</v>
      </c>
      <c r="H47" s="36">
        <f t="shared" si="67"/>
        <v>0</v>
      </c>
      <c r="I47" s="36">
        <f t="shared" si="67"/>
        <v>0</v>
      </c>
      <c r="J47" s="36">
        <f t="shared" si="67"/>
        <v>0</v>
      </c>
      <c r="K47" s="36">
        <f t="shared" si="67"/>
        <v>0</v>
      </c>
      <c r="L47" s="36">
        <f t="shared" si="67"/>
        <v>0</v>
      </c>
      <c r="M47" s="36">
        <f t="shared" si="67"/>
        <v>0</v>
      </c>
      <c r="N47" s="36">
        <f t="shared" si="67"/>
        <v>0</v>
      </c>
      <c r="O47" s="36">
        <f t="shared" si="67"/>
        <v>0</v>
      </c>
      <c r="P47" s="36">
        <f t="shared" si="67"/>
        <v>0</v>
      </c>
      <c r="Q47" s="36">
        <f t="shared" si="67"/>
        <v>0</v>
      </c>
      <c r="R47" s="36">
        <f t="shared" si="67"/>
        <v>0</v>
      </c>
      <c r="S47" s="36">
        <f t="shared" si="67"/>
        <v>0</v>
      </c>
      <c r="T47" s="36">
        <f t="shared" si="67"/>
        <v>0</v>
      </c>
      <c r="U47" s="36">
        <f t="shared" si="67"/>
        <v>0</v>
      </c>
      <c r="V47" s="36">
        <f t="shared" si="67"/>
        <v>0</v>
      </c>
      <c r="W47" s="36">
        <f t="shared" si="67"/>
        <v>0</v>
      </c>
      <c r="X47" s="36">
        <f t="shared" si="67"/>
        <v>0</v>
      </c>
      <c r="Y47" s="36">
        <f t="shared" si="67"/>
        <v>0</v>
      </c>
      <c r="Z47" s="36">
        <f t="shared" si="67"/>
        <v>0</v>
      </c>
      <c r="AA47" s="36">
        <f t="shared" si="67"/>
        <v>0</v>
      </c>
      <c r="AB47" s="36">
        <f t="shared" si="67"/>
        <v>0</v>
      </c>
      <c r="AC47" s="36">
        <f t="shared" si="67"/>
        <v>0</v>
      </c>
      <c r="AD47" s="36">
        <f t="shared" si="67"/>
        <v>0</v>
      </c>
      <c r="AE47" s="36">
        <f t="shared" si="67"/>
        <v>0</v>
      </c>
      <c r="AF47" s="36">
        <f t="shared" si="67"/>
        <v>0</v>
      </c>
      <c r="AG47" s="36">
        <f t="shared" si="67"/>
        <v>0</v>
      </c>
      <c r="AH47" s="36">
        <f t="shared" si="67"/>
        <v>0</v>
      </c>
      <c r="AI47" s="36">
        <f t="shared" si="67"/>
        <v>0</v>
      </c>
      <c r="AJ47" s="36">
        <f t="shared" si="67"/>
        <v>0</v>
      </c>
      <c r="AK47" s="36">
        <f t="shared" si="67"/>
        <v>0</v>
      </c>
      <c r="AL47" s="36">
        <f t="shared" si="67"/>
        <v>0</v>
      </c>
      <c r="AM47" s="36">
        <f t="shared" si="67"/>
        <v>0</v>
      </c>
      <c r="AN47" s="36">
        <f t="shared" si="67"/>
        <v>0</v>
      </c>
      <c r="AO47" s="36">
        <f t="shared" si="67"/>
        <v>0</v>
      </c>
      <c r="AP47" s="36">
        <f t="shared" si="67"/>
        <v>0</v>
      </c>
      <c r="AQ47" s="36">
        <f t="shared" si="67"/>
        <v>0</v>
      </c>
      <c r="AR47" s="36">
        <f t="shared" si="67"/>
        <v>0</v>
      </c>
      <c r="AS47" s="36">
        <f t="shared" si="67"/>
        <v>0</v>
      </c>
      <c r="AT47" s="36">
        <f t="shared" si="67"/>
        <v>0</v>
      </c>
      <c r="AU47" s="36">
        <f t="shared" si="67"/>
        <v>0</v>
      </c>
      <c r="AV47" s="36">
        <f t="shared" si="67"/>
        <v>0</v>
      </c>
      <c r="AW47" s="36">
        <f t="shared" si="67"/>
        <v>0</v>
      </c>
      <c r="AX47" s="36">
        <f t="shared" si="67"/>
        <v>0</v>
      </c>
      <c r="AY47" s="36">
        <f t="shared" si="67"/>
        <v>0</v>
      </c>
      <c r="AZ47" s="36">
        <f t="shared" si="67"/>
        <v>0</v>
      </c>
      <c r="BA47" s="36">
        <f t="shared" si="67"/>
        <v>0</v>
      </c>
      <c r="BB47" s="36">
        <f t="shared" si="67"/>
        <v>0</v>
      </c>
      <c r="BC47" s="36">
        <f t="shared" si="67"/>
        <v>0</v>
      </c>
      <c r="BD47" s="36">
        <f t="shared" si="67"/>
        <v>0</v>
      </c>
      <c r="BE47" s="36">
        <f t="shared" si="67"/>
        <v>0</v>
      </c>
      <c r="BF47" s="36">
        <f t="shared" si="67"/>
        <v>0</v>
      </c>
      <c r="BG47" s="36">
        <f t="shared" si="67"/>
        <v>0</v>
      </c>
      <c r="BH47" s="36">
        <f t="shared" si="67"/>
        <v>0</v>
      </c>
      <c r="BI47" s="36">
        <f t="shared" si="67"/>
        <v>0</v>
      </c>
      <c r="BJ47" s="36">
        <f t="shared" si="67"/>
        <v>0</v>
      </c>
    </row>
    <row r="48" spans="1:62" s="1" customFormat="1" x14ac:dyDescent="0.2">
      <c r="A48" s="30" t="str">
        <f>+'EF. Anuales'!A48</f>
        <v>Pago obligacion financiera</v>
      </c>
      <c r="B48" s="36"/>
      <c r="C48" s="36">
        <f>+anexos!B85+anexos!B86</f>
        <v>0</v>
      </c>
      <c r="D48" s="36">
        <f>+anexos!C85+anexos!C86</f>
        <v>0</v>
      </c>
      <c r="E48" s="36">
        <f>+anexos!D85+anexos!D86</f>
        <v>0</v>
      </c>
      <c r="F48" s="36">
        <f>+anexos!E85+anexos!E86</f>
        <v>0</v>
      </c>
      <c r="G48" s="36">
        <f>+anexos!F85+anexos!F86</f>
        <v>0</v>
      </c>
      <c r="H48" s="36">
        <f>+anexos!G85+anexos!G86</f>
        <v>0</v>
      </c>
      <c r="I48" s="36">
        <f>+anexos!H85+anexos!H86</f>
        <v>0</v>
      </c>
      <c r="J48" s="36">
        <f>+anexos!I85+anexos!I86</f>
        <v>0</v>
      </c>
      <c r="K48" s="36">
        <f>+anexos!J85+anexos!J86</f>
        <v>0</v>
      </c>
      <c r="L48" s="36">
        <f>+anexos!K85+anexos!K86</f>
        <v>0</v>
      </c>
      <c r="M48" s="36">
        <f>+anexos!L85+anexos!L86</f>
        <v>0</v>
      </c>
      <c r="N48" s="36">
        <f>+anexos!M85+anexos!M86</f>
        <v>0</v>
      </c>
      <c r="O48" s="36">
        <f>+anexos!N85+anexos!N86</f>
        <v>0</v>
      </c>
      <c r="P48" s="36">
        <f>+anexos!O85+anexos!O86</f>
        <v>0</v>
      </c>
      <c r="Q48" s="36">
        <f>+anexos!P85+anexos!P86</f>
        <v>0</v>
      </c>
      <c r="R48" s="36">
        <f>+anexos!Q85+anexos!Q86</f>
        <v>0</v>
      </c>
      <c r="S48" s="36">
        <f>+anexos!R85+anexos!R86</f>
        <v>0</v>
      </c>
      <c r="T48" s="36">
        <f>+anexos!S85+anexos!S86</f>
        <v>0</v>
      </c>
      <c r="U48" s="36">
        <f>+anexos!T85+anexos!T86</f>
        <v>0</v>
      </c>
      <c r="V48" s="36">
        <f>+anexos!U85+anexos!U86</f>
        <v>0</v>
      </c>
      <c r="W48" s="36">
        <f>+anexos!V85+anexos!V86</f>
        <v>0</v>
      </c>
      <c r="X48" s="36">
        <f>+anexos!W85+anexos!W86</f>
        <v>0</v>
      </c>
      <c r="Y48" s="36">
        <f>+anexos!X85+anexos!X86</f>
        <v>0</v>
      </c>
      <c r="Z48" s="36">
        <f>+anexos!Y85+anexos!Y86</f>
        <v>0</v>
      </c>
      <c r="AA48" s="36">
        <f>+anexos!Z85+anexos!Z86</f>
        <v>0</v>
      </c>
      <c r="AB48" s="36">
        <f>+anexos!AA85+anexos!AA86</f>
        <v>0</v>
      </c>
      <c r="AC48" s="36">
        <f>+anexos!AB85+anexos!AB86</f>
        <v>0</v>
      </c>
      <c r="AD48" s="36">
        <f>+anexos!AC85+anexos!AC86</f>
        <v>0</v>
      </c>
      <c r="AE48" s="36">
        <f>+anexos!AD85+anexos!AD86</f>
        <v>0</v>
      </c>
      <c r="AF48" s="36">
        <f>+anexos!AE85+anexos!AE86</f>
        <v>0</v>
      </c>
      <c r="AG48" s="36">
        <f>+anexos!AF85+anexos!AF86</f>
        <v>0</v>
      </c>
      <c r="AH48" s="36">
        <f>+anexos!AG85+anexos!AG86</f>
        <v>7781107.9492445234</v>
      </c>
      <c r="AI48" s="36">
        <f>+anexos!AH85+anexos!AH86</f>
        <v>7988239.2748777885</v>
      </c>
      <c r="AJ48" s="36">
        <f>+anexos!AI85+anexos!AI86</f>
        <v>11649556.095127456</v>
      </c>
      <c r="AK48" s="36">
        <f>+anexos!AJ85+anexos!AJ86</f>
        <v>11325957.314707249</v>
      </c>
      <c r="AL48" s="36">
        <f>+anexos!AK85+anexos!AK86</f>
        <v>11011347.389298715</v>
      </c>
      <c r="AM48" s="36">
        <f>+anexos!AL85+anexos!AL86</f>
        <v>16427915.778896073</v>
      </c>
      <c r="AN48" s="36">
        <f>+anexos!AM85+anexos!AM86</f>
        <v>18683019.38398413</v>
      </c>
      <c r="AO48" s="36">
        <f>+anexos!AN85+anexos!AN86</f>
        <v>22495960.963591717</v>
      </c>
      <c r="AP48" s="36">
        <f>+anexos!AO85+anexos!AO86</f>
        <v>25354399.378388453</v>
      </c>
      <c r="AQ48" s="36">
        <f>+anexos!AP85+anexos!AP86</f>
        <v>24650110.506766554</v>
      </c>
      <c r="AR48" s="36">
        <f>+anexos!AQ85+anexos!AQ86</f>
        <v>24010845.600650221</v>
      </c>
      <c r="AS48" s="36">
        <f>+anexos!AR85+anexos!AR86</f>
        <v>28747292.700072505</v>
      </c>
      <c r="AT48" s="36">
        <f>+anexos!AS85+anexos!AS86</f>
        <v>34628978.72375381</v>
      </c>
      <c r="AU48" s="36">
        <f>+anexos!AT85+anexos!AT86</f>
        <v>35747044.207521431</v>
      </c>
      <c r="AV48" s="36">
        <f>+anexos!AU85+anexos!AU86</f>
        <v>38913690.993261188</v>
      </c>
      <c r="AW48" s="36">
        <f>+anexos!AV85+anexos!AV86</f>
        <v>37832755.132337272</v>
      </c>
      <c r="AX48" s="36">
        <f>+anexos!AW85+anexos!AW86</f>
        <v>36781845.267550126</v>
      </c>
      <c r="AY48" s="36">
        <f>+anexos!AX85+anexos!AX86</f>
        <v>42342407.903062001</v>
      </c>
      <c r="AZ48" s="36">
        <f>+anexos!AY85+anexos!AY86</f>
        <v>43819915.788136043</v>
      </c>
      <c r="BA48" s="36">
        <f>+anexos!AZ85+anexos!AZ86</f>
        <v>47614863.318560965</v>
      </c>
      <c r="BB48" s="36">
        <f>+anexos!BA85+anexos!BA86</f>
        <v>50020184.553464755</v>
      </c>
      <c r="BC48" s="36">
        <f>+anexos!BB85+anexos!BB86</f>
        <v>48630734.982535169</v>
      </c>
      <c r="BD48" s="36">
        <f>+anexos!BC85+anexos!BC86</f>
        <v>47536705.058133364</v>
      </c>
      <c r="BE48" s="36">
        <f>+anexos!BD85+anexos!BD86</f>
        <v>52015260.939021364</v>
      </c>
      <c r="BF48" s="36">
        <f>+anexos!BE85+anexos!BE86</f>
        <v>57312220.257559873</v>
      </c>
      <c r="BG48" s="36">
        <f>+anexos!BF85+anexos!BF86</f>
        <v>58091240.039152607</v>
      </c>
      <c r="BH48" s="36">
        <f>+anexos!BG85+anexos!BG86</f>
        <v>60731482.643124431</v>
      </c>
      <c r="BI48" s="36">
        <f>+anexos!BH85+anexos!BH86</f>
        <v>62253310.557555489</v>
      </c>
      <c r="BJ48" s="36">
        <f>+anexos!BI85+anexos!BI86</f>
        <v>63995016.138349518</v>
      </c>
    </row>
    <row r="49" spans="1:62" s="143" customFormat="1" x14ac:dyDescent="0.2">
      <c r="A49" s="170" t="str">
        <f>+'EF. Anuales'!A49</f>
        <v>Fondos  y gastos sociales</v>
      </c>
      <c r="B49" s="171"/>
      <c r="C49" s="171">
        <f>+anexos!B92+anexos!B99+anexos!B115+C68</f>
        <v>30833333.333333332</v>
      </c>
      <c r="D49" s="171">
        <f>+anexos!C92+anexos!C99+anexos!C115+D68</f>
        <v>30431944.444444444</v>
      </c>
      <c r="E49" s="171">
        <f>+anexos!D92+anexos!D99+anexos!D115+E68</f>
        <v>30045821.759259261</v>
      </c>
      <c r="F49" s="171">
        <f>+anexos!E92+anexos!E99+anexos!E115+F68</f>
        <v>34787548.627290115</v>
      </c>
      <c r="G49" s="171">
        <f>+anexos!F92+anexos!F99+anexos!F115+G68</f>
        <v>34217025.767819703</v>
      </c>
      <c r="H49" s="171">
        <f>+anexos!G92+anexos!G99+anexos!G115+H68</f>
        <v>33668816.360827208</v>
      </c>
      <c r="I49" s="171">
        <f>+anexos!H92+anexos!H99+anexos!H115+I68</f>
        <v>33141990.67912608</v>
      </c>
      <c r="J49" s="171">
        <f>+anexos!I92+anexos!I99+anexos!I115+J68</f>
        <v>32635657.734162495</v>
      </c>
      <c r="K49" s="171">
        <f>+anexos!J92+anexos!J99+anexos!J115+K68</f>
        <v>32148963.661905725</v>
      </c>
      <c r="L49" s="171">
        <f>+anexos!K92+anexos!K99+anexos!K115+L68</f>
        <v>31749340.175992984</v>
      </c>
      <c r="M49" s="171">
        <f>+anexos!L92+anexos!L99+anexos!L115+M68</f>
        <v>31364690.585326608</v>
      </c>
      <c r="N49" s="171">
        <f>+anexos!M92+anexos!M99+anexos!M115+N68</f>
        <v>30994390.977604669</v>
      </c>
      <c r="O49" s="171">
        <f>+anexos!N92+anexos!N99+anexos!N115+O68</f>
        <v>31737843.436871141</v>
      </c>
      <c r="P49" s="171">
        <f>+anexos!O92+anexos!O99+anexos!O115+P68</f>
        <v>31394474.960334845</v>
      </c>
      <c r="Q49" s="171">
        <f>+anexos!P92+anexos!P99+anexos!P115+Q68</f>
        <v>31065078.086987562</v>
      </c>
      <c r="R49" s="171">
        <f>+anexos!Q92+anexos!Q99+anexos!Q115+R68</f>
        <v>33477822.333610892</v>
      </c>
      <c r="S49" s="171">
        <f>+anexos!R92+anexos!R99+anexos!R115+S68</f>
        <v>33060948.486377105</v>
      </c>
      <c r="T49" s="171">
        <f>+anexos!S92+anexos!S99+anexos!S115+T68</f>
        <v>32661108.966111392</v>
      </c>
      <c r="U49" s="171">
        <f>+anexos!T92+anexos!T99+anexos!T115+U68</f>
        <v>32277594.009190083</v>
      </c>
      <c r="V49" s="171">
        <f>+anexos!U92+anexos!U99+anexos!U115+V68</f>
        <v>31909723.425473832</v>
      </c>
      <c r="W49" s="171">
        <f>+anexos!V92+anexos!V99+anexos!V115+W68</f>
        <v>31556845.366079092</v>
      </c>
      <c r="X49" s="171">
        <f>+anexos!W92+anexos!W99+anexos!W115+X68</f>
        <v>31267151.68415913</v>
      </c>
      <c r="Y49" s="171">
        <f>+anexos!X92+anexos!X99+anexos!X115+Y68</f>
        <v>30989161.291069165</v>
      </c>
      <c r="Z49" s="171">
        <f>+anexos!Y92+anexos!Y99+anexos!Y115+Z68</f>
        <v>30722386.549774617</v>
      </c>
      <c r="AA49" s="171">
        <f>+anexos!Z92+anexos!Z99+anexos!Z115+AA68</f>
        <v>31354360.141450677</v>
      </c>
      <c r="AB49" s="171">
        <f>+anexos!AA92+anexos!AA99+anexos!AA115+AB68</f>
        <v>31108634.218890235</v>
      </c>
      <c r="AC49" s="171">
        <f>+anexos!AB92+anexos!AB99+anexos!AB115+AC68</f>
        <v>30873881.438936472</v>
      </c>
      <c r="AD49" s="171">
        <f>+anexos!AC92+anexos!AC99+anexos!AC115+AD68</f>
        <v>34944971.084312618</v>
      </c>
      <c r="AE49" s="171">
        <f>+anexos!AD92+anexos!AD99+anexos!AD115+AE68</f>
        <v>34551840.059966259</v>
      </c>
      <c r="AF49" s="171">
        <f>+anexos!AE92+anexos!AE99+anexos!AE115+AF68</f>
        <v>34175824.057467669</v>
      </c>
      <c r="AG49" s="171">
        <f>+anexos!AF92+anexos!AF99+anexos!AF115+AG68</f>
        <v>33816209.950906515</v>
      </c>
      <c r="AH49" s="171">
        <f>+anexos!AG92+anexos!AG99+anexos!AG115+AH68</f>
        <v>33472314.327952072</v>
      </c>
      <c r="AI49" s="171">
        <f>+anexos!AH92+anexos!AH99+anexos!AH115+AI68</f>
        <v>33143482.251787402</v>
      </c>
      <c r="AJ49" s="171">
        <f>+anexos!AI92+anexos!AI99+anexos!AI115+AJ68</f>
        <v>32871617.243379593</v>
      </c>
      <c r="AK49" s="171">
        <f>+anexos!AJ92+anexos!AJ99+anexos!AJ115+AK68</f>
        <v>32611869.59834294</v>
      </c>
      <c r="AL49" s="171">
        <f>+anexos!AK92+anexos!AK99+anexos!AK115+AL68</f>
        <v>32363734.426536985</v>
      </c>
      <c r="AM49" s="171">
        <f>+anexos!AL92+anexos!AL99+anexos!AL115+AM68</f>
        <v>32846007.874910444</v>
      </c>
      <c r="AN49" s="171">
        <f>+anexos!AM92+anexos!AM99+anexos!AM115+AN68</f>
        <v>32619666.250955842</v>
      </c>
      <c r="AO49" s="171">
        <f>+anexos!AN92+anexos!AN99+anexos!AN115+AO68</f>
        <v>32404729.664718099</v>
      </c>
      <c r="AP49" s="171">
        <f>+anexos!AO92+anexos!AO99+anexos!AO115+AP68</f>
        <v>38480111.344380751</v>
      </c>
      <c r="AQ49" s="171">
        <f>+anexos!AP92+anexos!AP99+anexos!AP115+AQ68</f>
        <v>38024937.819354467</v>
      </c>
      <c r="AR49" s="171">
        <f>+anexos!AQ92+anexos!AQ99+anexos!AQ115+AR68</f>
        <v>37590703.994589701</v>
      </c>
      <c r="AS49" s="171">
        <f>+anexos!AR92+anexos!AR99+anexos!AR115+AS68</f>
        <v>37176537.382575542</v>
      </c>
      <c r="AT49" s="171">
        <f>+anexos!AS92+anexos!AS99+anexos!AS115+AT68</f>
        <v>36781601.849447399</v>
      </c>
      <c r="AU49" s="171">
        <f>+anexos!AT92+anexos!AT99+anexos!AT115+AU68</f>
        <v>36405096.100251675</v>
      </c>
      <c r="AV49" s="171">
        <f>+anexos!AU92+anexos!AU99+anexos!AU115+AV68</f>
        <v>36080823.309543267</v>
      </c>
      <c r="AW49" s="171">
        <f>+anexos!AV92+anexos!AV99+anexos!AV115+AW68</f>
        <v>35772144.599352665</v>
      </c>
      <c r="AX49" s="171">
        <f>+anexos!AW92+anexos!AW99+anexos!AW115+AX68</f>
        <v>35478410.216324948</v>
      </c>
      <c r="AY49" s="171">
        <f>+anexos!AX92+anexos!AX99+anexos!AX115+AY68</f>
        <v>35707288.68016167</v>
      </c>
      <c r="AZ49" s="171">
        <f>+anexos!AY92+anexos!AY99+anexos!AY115+AZ68</f>
        <v>35441600.855576813</v>
      </c>
      <c r="BA49" s="171">
        <f>+anexos!AZ92+anexos!AZ99+anexos!AZ115+BA68</f>
        <v>35190315.699797571</v>
      </c>
      <c r="BB49" s="171">
        <f>+anexos!BA92+anexos!BA99+anexos!BA115+BB68</f>
        <v>44677970.623727448</v>
      </c>
      <c r="BC49" s="171">
        <f>+anexos!BB92+anexos!BB99+anexos!BB115+BC68</f>
        <v>44048501.413171098</v>
      </c>
      <c r="BD49" s="171">
        <f>+anexos!BC92+anexos!BC99+anexos!BC115+BD68</f>
        <v>43448592.429169178</v>
      </c>
      <c r="BE49" s="171">
        <f>+anexos!BD92+anexos!BD99+anexos!BD115+BE68</f>
        <v>42877011.995615259</v>
      </c>
      <c r="BF49" s="171">
        <f>+anexos!BE92+anexos!BE99+anexos!BE115+BF68</f>
        <v>42332579.756240666</v>
      </c>
      <c r="BG49" s="171">
        <f>+anexos!BF92+anexos!BF99+anexos!BF115+BG68</f>
        <v>41814164.536287926</v>
      </c>
      <c r="BH49" s="171">
        <f>+anexos!BG92+anexos!BG99+anexos!BG115+BH68</f>
        <v>41359079.212978087</v>
      </c>
      <c r="BI49" s="171">
        <f>+anexos!BH92+anexos!BH99+anexos!BH115+BI68</f>
        <v>40926471.399773717</v>
      </c>
      <c r="BJ49" s="171">
        <f>+anexos!BI92+anexos!BI99+anexos!BI115+BJ68</f>
        <v>40515404.533753745</v>
      </c>
    </row>
    <row r="50" spans="1:62" s="143" customFormat="1" x14ac:dyDescent="0.2">
      <c r="A50" s="170" t="str">
        <f>+'EF. Anuales'!A50</f>
        <v>Otros costos</v>
      </c>
      <c r="B50" s="171"/>
      <c r="C50" s="171">
        <f>+C73</f>
        <v>0</v>
      </c>
      <c r="D50" s="171">
        <f t="shared" ref="D50:BJ50" si="68">+D73</f>
        <v>0</v>
      </c>
      <c r="E50" s="171">
        <f t="shared" si="68"/>
        <v>0</v>
      </c>
      <c r="F50" s="171">
        <f t="shared" si="68"/>
        <v>0</v>
      </c>
      <c r="G50" s="171">
        <f t="shared" si="68"/>
        <v>0</v>
      </c>
      <c r="H50" s="171">
        <f t="shared" si="68"/>
        <v>0</v>
      </c>
      <c r="I50" s="171">
        <f t="shared" si="68"/>
        <v>0</v>
      </c>
      <c r="J50" s="171">
        <f t="shared" si="68"/>
        <v>0</v>
      </c>
      <c r="K50" s="171">
        <f t="shared" si="68"/>
        <v>0</v>
      </c>
      <c r="L50" s="171">
        <f t="shared" si="68"/>
        <v>0</v>
      </c>
      <c r="M50" s="171">
        <f t="shared" si="68"/>
        <v>0</v>
      </c>
      <c r="N50" s="171">
        <f t="shared" si="68"/>
        <v>0</v>
      </c>
      <c r="O50" s="171">
        <f t="shared" si="68"/>
        <v>0</v>
      </c>
      <c r="P50" s="171">
        <f t="shared" si="68"/>
        <v>0</v>
      </c>
      <c r="Q50" s="171">
        <f t="shared" si="68"/>
        <v>0</v>
      </c>
      <c r="R50" s="171">
        <f t="shared" si="68"/>
        <v>0</v>
      </c>
      <c r="S50" s="171">
        <f t="shared" si="68"/>
        <v>0</v>
      </c>
      <c r="T50" s="171">
        <f t="shared" si="68"/>
        <v>0</v>
      </c>
      <c r="U50" s="171">
        <f t="shared" si="68"/>
        <v>0</v>
      </c>
      <c r="V50" s="171">
        <f t="shared" si="68"/>
        <v>0</v>
      </c>
      <c r="W50" s="171">
        <f t="shared" si="68"/>
        <v>0</v>
      </c>
      <c r="X50" s="171">
        <f t="shared" si="68"/>
        <v>0</v>
      </c>
      <c r="Y50" s="171">
        <f t="shared" si="68"/>
        <v>0</v>
      </c>
      <c r="Z50" s="171">
        <f t="shared" si="68"/>
        <v>0</v>
      </c>
      <c r="AA50" s="171">
        <f t="shared" si="68"/>
        <v>0</v>
      </c>
      <c r="AB50" s="171">
        <f t="shared" si="68"/>
        <v>0</v>
      </c>
      <c r="AC50" s="171">
        <f t="shared" si="68"/>
        <v>0</v>
      </c>
      <c r="AD50" s="171">
        <f t="shared" si="68"/>
        <v>0</v>
      </c>
      <c r="AE50" s="171">
        <f t="shared" si="68"/>
        <v>0</v>
      </c>
      <c r="AF50" s="171">
        <f t="shared" si="68"/>
        <v>0</v>
      </c>
      <c r="AG50" s="171">
        <f t="shared" si="68"/>
        <v>0</v>
      </c>
      <c r="AH50" s="171">
        <f t="shared" si="68"/>
        <v>0</v>
      </c>
      <c r="AI50" s="171">
        <f t="shared" si="68"/>
        <v>0</v>
      </c>
      <c r="AJ50" s="171">
        <f t="shared" si="68"/>
        <v>0</v>
      </c>
      <c r="AK50" s="171">
        <f t="shared" si="68"/>
        <v>0</v>
      </c>
      <c r="AL50" s="171">
        <f t="shared" si="68"/>
        <v>0</v>
      </c>
      <c r="AM50" s="171">
        <f t="shared" si="68"/>
        <v>0</v>
      </c>
      <c r="AN50" s="171">
        <f t="shared" si="68"/>
        <v>0</v>
      </c>
      <c r="AO50" s="171">
        <f t="shared" si="68"/>
        <v>0</v>
      </c>
      <c r="AP50" s="171">
        <f t="shared" si="68"/>
        <v>0</v>
      </c>
      <c r="AQ50" s="171">
        <f t="shared" si="68"/>
        <v>0</v>
      </c>
      <c r="AR50" s="171">
        <f t="shared" si="68"/>
        <v>0</v>
      </c>
      <c r="AS50" s="171">
        <f t="shared" si="68"/>
        <v>0</v>
      </c>
      <c r="AT50" s="171">
        <f t="shared" si="68"/>
        <v>0</v>
      </c>
      <c r="AU50" s="171">
        <f t="shared" si="68"/>
        <v>0</v>
      </c>
      <c r="AV50" s="171">
        <f t="shared" si="68"/>
        <v>0</v>
      </c>
      <c r="AW50" s="171">
        <f t="shared" si="68"/>
        <v>0</v>
      </c>
      <c r="AX50" s="171">
        <f t="shared" si="68"/>
        <v>0</v>
      </c>
      <c r="AY50" s="171">
        <f t="shared" si="68"/>
        <v>0</v>
      </c>
      <c r="AZ50" s="171">
        <f t="shared" si="68"/>
        <v>0</v>
      </c>
      <c r="BA50" s="171">
        <f t="shared" si="68"/>
        <v>0</v>
      </c>
      <c r="BB50" s="171">
        <f t="shared" si="68"/>
        <v>0</v>
      </c>
      <c r="BC50" s="171">
        <f t="shared" si="68"/>
        <v>0</v>
      </c>
      <c r="BD50" s="171">
        <f t="shared" si="68"/>
        <v>0</v>
      </c>
      <c r="BE50" s="171">
        <f t="shared" si="68"/>
        <v>0</v>
      </c>
      <c r="BF50" s="171">
        <f t="shared" si="68"/>
        <v>0</v>
      </c>
      <c r="BG50" s="171">
        <f t="shared" si="68"/>
        <v>0</v>
      </c>
      <c r="BH50" s="171">
        <f t="shared" si="68"/>
        <v>0</v>
      </c>
      <c r="BI50" s="171">
        <f t="shared" si="68"/>
        <v>0</v>
      </c>
      <c r="BJ50" s="171">
        <f t="shared" si="68"/>
        <v>0</v>
      </c>
    </row>
    <row r="51" spans="1:62" s="1" customFormat="1" x14ac:dyDescent="0.2">
      <c r="A51" s="30" t="str">
        <f>+'EF. Anuales'!A51</f>
        <v xml:space="preserve">Gastos Bancarios </v>
      </c>
      <c r="B51" s="36"/>
      <c r="C51" s="36">
        <f>+SUM(C41:C50)*0.7%</f>
        <v>4841102.378656025</v>
      </c>
      <c r="D51" s="36">
        <f t="shared" ref="D51:BJ51" si="69">+SUM(D41:D50)*0.7%</f>
        <v>4691594.8606562708</v>
      </c>
      <c r="E51" s="36">
        <f t="shared" si="69"/>
        <v>4711496.1216000589</v>
      </c>
      <c r="F51" s="36">
        <f t="shared" si="69"/>
        <v>4766656.46819147</v>
      </c>
      <c r="G51" s="36">
        <f t="shared" si="69"/>
        <v>4789054.0318515701</v>
      </c>
      <c r="H51" s="36">
        <f t="shared" si="69"/>
        <v>4807861.2688416056</v>
      </c>
      <c r="I51" s="36">
        <f t="shared" si="69"/>
        <v>5339885.4976188112</v>
      </c>
      <c r="J51" s="36">
        <f t="shared" si="69"/>
        <v>4844215.3098862674</v>
      </c>
      <c r="K51" s="36">
        <f t="shared" si="69"/>
        <v>4861613.0790914446</v>
      </c>
      <c r="L51" s="36">
        <f t="shared" si="69"/>
        <v>4884265.2790458277</v>
      </c>
      <c r="M51" s="36">
        <f t="shared" si="69"/>
        <v>4896065.49110681</v>
      </c>
      <c r="N51" s="36">
        <f t="shared" si="69"/>
        <v>5436253.0030124644</v>
      </c>
      <c r="O51" s="36">
        <f t="shared" si="69"/>
        <v>5457035.1376937376</v>
      </c>
      <c r="P51" s="36">
        <f t="shared" si="69"/>
        <v>5472336.1512778057</v>
      </c>
      <c r="Q51" s="36">
        <f t="shared" si="69"/>
        <v>5487259.1651488952</v>
      </c>
      <c r="R51" s="36">
        <f t="shared" si="69"/>
        <v>5520920.4183823513</v>
      </c>
      <c r="S51" s="36">
        <f t="shared" si="69"/>
        <v>5538295.6940865861</v>
      </c>
      <c r="T51" s="36">
        <f t="shared" si="69"/>
        <v>5552892.0642835246</v>
      </c>
      <c r="U51" s="36">
        <f t="shared" si="69"/>
        <v>6078478.2480972828</v>
      </c>
      <c r="V51" s="36">
        <f t="shared" si="69"/>
        <v>5582617.4179161368</v>
      </c>
      <c r="W51" s="36">
        <f t="shared" si="69"/>
        <v>5596212.9119455079</v>
      </c>
      <c r="X51" s="36">
        <f t="shared" si="69"/>
        <v>5615624.2390029607</v>
      </c>
      <c r="Y51" s="36">
        <f t="shared" si="69"/>
        <v>5623163.6994141284</v>
      </c>
      <c r="Z51" s="36">
        <f t="shared" si="69"/>
        <v>6151544.9322182303</v>
      </c>
      <c r="AA51" s="36">
        <f t="shared" si="69"/>
        <v>6103470.4125599656</v>
      </c>
      <c r="AB51" s="36">
        <f t="shared" si="69"/>
        <v>6115658.786469264</v>
      </c>
      <c r="AC51" s="36">
        <f t="shared" si="69"/>
        <v>6127583.9480744181</v>
      </c>
      <c r="AD51" s="36">
        <f t="shared" si="69"/>
        <v>6169323.5433084089</v>
      </c>
      <c r="AE51" s="36">
        <f t="shared" si="69"/>
        <v>6182713.8490725728</v>
      </c>
      <c r="AF51" s="36">
        <f t="shared" si="69"/>
        <v>6193918.7577707069</v>
      </c>
      <c r="AG51" s="36">
        <f t="shared" si="69"/>
        <v>6715059.6039717868</v>
      </c>
      <c r="AH51" s="36">
        <f t="shared" si="69"/>
        <v>6271834.7954703951</v>
      </c>
      <c r="AI51" s="36">
        <f t="shared" si="69"/>
        <v>6283859.3693739427</v>
      </c>
      <c r="AJ51" s="36">
        <f t="shared" si="69"/>
        <v>6326411.0590522215</v>
      </c>
      <c r="AK51" s="36">
        <f t="shared" si="69"/>
        <v>6328382.6454450451</v>
      </c>
      <c r="AL51" s="36">
        <f t="shared" si="69"/>
        <v>6849814.2524423776</v>
      </c>
      <c r="AM51" s="36">
        <f t="shared" si="69"/>
        <v>6726650.7033492438</v>
      </c>
      <c r="AN51" s="36">
        <f t="shared" si="69"/>
        <v>6751772.3011533143</v>
      </c>
      <c r="AO51" s="36">
        <f t="shared" si="69"/>
        <v>6787645.2427519858</v>
      </c>
      <c r="AP51" s="36">
        <f t="shared" si="69"/>
        <v>6860644.7542955643</v>
      </c>
      <c r="AQ51" s="36">
        <f t="shared" si="69"/>
        <v>6865104.6009040894</v>
      </c>
      <c r="AR51" s="36">
        <f t="shared" si="69"/>
        <v>6868511.4888105588</v>
      </c>
      <c r="AS51" s="36">
        <f t="shared" si="69"/>
        <v>7416192.9882147927</v>
      </c>
      <c r="AT51" s="36">
        <f t="shared" si="69"/>
        <v>6960125.5866547031</v>
      </c>
      <c r="AU51" s="36">
        <f t="shared" si="69"/>
        <v>6975577.1199657042</v>
      </c>
      <c r="AV51" s="36">
        <f t="shared" si="69"/>
        <v>7012149.8073723204</v>
      </c>
      <c r="AW51" s="36">
        <f t="shared" si="69"/>
        <v>7005666.7474656627</v>
      </c>
      <c r="AX51" s="36">
        <f t="shared" si="69"/>
        <v>7515601.5394470114</v>
      </c>
      <c r="AY51" s="36">
        <f t="shared" si="69"/>
        <v>7405169.3039286733</v>
      </c>
      <c r="AZ51" s="36">
        <f t="shared" si="69"/>
        <v>7423688.69617166</v>
      </c>
      <c r="BA51" s="36">
        <f t="shared" si="69"/>
        <v>7458383.6129703578</v>
      </c>
      <c r="BB51" s="36">
        <f t="shared" si="69"/>
        <v>7551382.4045558656</v>
      </c>
      <c r="BC51" s="36">
        <f t="shared" si="69"/>
        <v>7549399.3207241809</v>
      </c>
      <c r="BD51" s="36">
        <f t="shared" si="69"/>
        <v>7547987.9148214906</v>
      </c>
      <c r="BE51" s="36">
        <f t="shared" si="69"/>
        <v>8089374.6966951797</v>
      </c>
      <c r="BF51" s="36">
        <f t="shared" si="69"/>
        <v>7630892.1651656451</v>
      </c>
      <c r="BG51" s="36">
        <f t="shared" si="69"/>
        <v>7642712.341965436</v>
      </c>
      <c r="BH51" s="36">
        <f t="shared" si="69"/>
        <v>7674749.6564035779</v>
      </c>
      <c r="BI51" s="36">
        <f t="shared" si="69"/>
        <v>7685216.787054495</v>
      </c>
      <c r="BJ51" s="36">
        <f t="shared" si="69"/>
        <v>8211931.9389704438</v>
      </c>
    </row>
    <row r="52" spans="1:62" s="1" customFormat="1" x14ac:dyDescent="0.2">
      <c r="A52" s="30" t="str">
        <f>+'EF. Anuales'!A52</f>
        <v>Compras PPE y Diferidos</v>
      </c>
      <c r="B52" s="36"/>
      <c r="C52" s="36">
        <f>+anexos!B41+anexos!B47</f>
        <v>0</v>
      </c>
      <c r="D52" s="36">
        <f>+anexos!C41+anexos!C47</f>
        <v>0</v>
      </c>
      <c r="E52" s="36">
        <f>+anexos!D41+anexos!D47</f>
        <v>0</v>
      </c>
      <c r="F52" s="36">
        <f>+anexos!E41+anexos!E47</f>
        <v>0</v>
      </c>
      <c r="G52" s="36">
        <f>+anexos!F41+anexos!F47</f>
        <v>0</v>
      </c>
      <c r="H52" s="36">
        <f>+anexos!G41+anexos!G47</f>
        <v>0</v>
      </c>
      <c r="I52" s="36">
        <f>+anexos!H41+anexos!H47</f>
        <v>0</v>
      </c>
      <c r="J52" s="36">
        <f>+anexos!I41+anexos!I47</f>
        <v>0</v>
      </c>
      <c r="K52" s="36">
        <f>+anexos!J41+anexos!J47</f>
        <v>0</v>
      </c>
      <c r="L52" s="36">
        <f>+anexos!K41+anexos!K47</f>
        <v>0</v>
      </c>
      <c r="M52" s="36">
        <f>+anexos!L41+anexos!L47</f>
        <v>0</v>
      </c>
      <c r="N52" s="36">
        <f>+anexos!M41+anexos!M47</f>
        <v>23000000</v>
      </c>
      <c r="O52" s="36">
        <f>+anexos!N41+anexos!N47</f>
        <v>0</v>
      </c>
      <c r="P52" s="36">
        <f>+anexos!O41+anexos!O47</f>
        <v>0</v>
      </c>
      <c r="Q52" s="36">
        <f>+anexos!P41+anexos!P47</f>
        <v>0</v>
      </c>
      <c r="R52" s="36">
        <f>+anexos!Q41+anexos!Q47</f>
        <v>0</v>
      </c>
      <c r="S52" s="36">
        <f>+anexos!R41+anexos!R47</f>
        <v>0</v>
      </c>
      <c r="T52" s="36">
        <f>+anexos!S41+anexos!S47</f>
        <v>0</v>
      </c>
      <c r="U52" s="36">
        <f>+anexos!T41+anexos!T47</f>
        <v>0</v>
      </c>
      <c r="V52" s="36">
        <f>+anexos!U41+anexos!U47</f>
        <v>0</v>
      </c>
      <c r="W52" s="36">
        <f>+anexos!V41+anexos!V47</f>
        <v>0</v>
      </c>
      <c r="X52" s="36">
        <f>+anexos!W41+anexos!W47</f>
        <v>0</v>
      </c>
      <c r="Y52" s="36">
        <f>+anexos!X41+anexos!X47</f>
        <v>0</v>
      </c>
      <c r="Z52" s="36">
        <f>+anexos!Y41+anexos!Y47</f>
        <v>25185000</v>
      </c>
      <c r="AA52" s="36">
        <f>+anexos!Z41+anexos!Z47</f>
        <v>0</v>
      </c>
      <c r="AB52" s="36">
        <f>+anexos!AA41+anexos!AA47</f>
        <v>0</v>
      </c>
      <c r="AC52" s="36">
        <f>+anexos!AB41+anexos!AB47</f>
        <v>0</v>
      </c>
      <c r="AD52" s="36">
        <f>+anexos!AC41+anexos!AC47</f>
        <v>0</v>
      </c>
      <c r="AE52" s="36">
        <f>+anexos!AD41+anexos!AD47</f>
        <v>0</v>
      </c>
      <c r="AF52" s="36">
        <f>+anexos!AE41+anexos!AE47</f>
        <v>0</v>
      </c>
      <c r="AG52" s="36">
        <f>+anexos!AF41+anexos!AF47</f>
        <v>0</v>
      </c>
      <c r="AH52" s="36">
        <f>+anexos!AG41+anexos!AG47</f>
        <v>0</v>
      </c>
      <c r="AI52" s="36">
        <f>+anexos!AH41+anexos!AH47</f>
        <v>0</v>
      </c>
      <c r="AJ52" s="36">
        <f>+anexos!AI41+anexos!AI47</f>
        <v>0</v>
      </c>
      <c r="AK52" s="36">
        <f>+anexos!AJ41+anexos!AJ47</f>
        <v>0</v>
      </c>
      <c r="AL52" s="36">
        <f>+anexos!AK41+anexos!AK47</f>
        <v>27073875</v>
      </c>
      <c r="AM52" s="36">
        <f>+anexos!AL41+anexos!AL47</f>
        <v>0</v>
      </c>
      <c r="AN52" s="36">
        <f>+anexos!AM41+anexos!AM47</f>
        <v>0</v>
      </c>
      <c r="AO52" s="36">
        <f>+anexos!AN41+anexos!AN47</f>
        <v>0</v>
      </c>
      <c r="AP52" s="36">
        <f>+anexos!AO41+anexos!AO47</f>
        <v>0</v>
      </c>
      <c r="AQ52" s="36">
        <f>+anexos!AP41+anexos!AP47</f>
        <v>0</v>
      </c>
      <c r="AR52" s="36">
        <f>+anexos!AQ41+anexos!AQ47</f>
        <v>0</v>
      </c>
      <c r="AS52" s="36">
        <f>+anexos!AR41+anexos!AR47</f>
        <v>0</v>
      </c>
      <c r="AT52" s="36">
        <f>+anexos!AS41+anexos!AS47</f>
        <v>0</v>
      </c>
      <c r="AU52" s="36">
        <f>+anexos!AT41+anexos!AT47</f>
        <v>0</v>
      </c>
      <c r="AV52" s="36">
        <f>+anexos!AU41+anexos!AU47</f>
        <v>0</v>
      </c>
      <c r="AW52" s="36">
        <f>+anexos!AV41+anexos!AV47</f>
        <v>0</v>
      </c>
      <c r="AX52" s="36">
        <f>+anexos!AW41+anexos!AW47</f>
        <v>28562938.125</v>
      </c>
      <c r="AY52" s="36">
        <f>+anexos!AX41+anexos!AX47</f>
        <v>0</v>
      </c>
      <c r="AZ52" s="36">
        <f>+anexos!AY41+anexos!AY47</f>
        <v>0</v>
      </c>
      <c r="BA52" s="36">
        <f>+anexos!AZ41+anexos!AZ47</f>
        <v>0</v>
      </c>
      <c r="BB52" s="36">
        <f>+anexos!BA41+anexos!BA47</f>
        <v>0</v>
      </c>
      <c r="BC52" s="36">
        <f>+anexos!BB41+anexos!BB47</f>
        <v>0</v>
      </c>
      <c r="BD52" s="36">
        <f>+anexos!BC41+anexos!BC47</f>
        <v>0</v>
      </c>
      <c r="BE52" s="36">
        <f>+anexos!BD41+anexos!BD47</f>
        <v>0</v>
      </c>
      <c r="BF52" s="36">
        <f>+anexos!BE41+anexos!BE47</f>
        <v>0</v>
      </c>
      <c r="BG52" s="36">
        <f>+anexos!BF41+anexos!BF47</f>
        <v>0</v>
      </c>
      <c r="BH52" s="36">
        <f>+anexos!BG41+anexos!BG47</f>
        <v>0</v>
      </c>
      <c r="BI52" s="36">
        <f>+anexos!BH41+anexos!BH47</f>
        <v>0</v>
      </c>
      <c r="BJ52" s="36">
        <f>+anexos!BI41+anexos!BI47</f>
        <v>30133899.721875001</v>
      </c>
    </row>
    <row r="53" spans="1:62" s="1" customFormat="1" x14ac:dyDescent="0.2">
      <c r="A53" s="28" t="s">
        <v>24</v>
      </c>
      <c r="B53" s="29"/>
      <c r="C53" s="29">
        <f t="shared" ref="C53:AH53" si="70">SUM(C41:C52)</f>
        <v>696427156.47237396</v>
      </c>
      <c r="D53" s="29">
        <f t="shared" si="70"/>
        <v>674919432.09726644</v>
      </c>
      <c r="E53" s="29">
        <f t="shared" si="70"/>
        <v>677782370.63589418</v>
      </c>
      <c r="F53" s="29">
        <f t="shared" si="70"/>
        <v>685717580.49554443</v>
      </c>
      <c r="G53" s="29">
        <f t="shared" si="70"/>
        <v>688939630.0106473</v>
      </c>
      <c r="H53" s="29">
        <f t="shared" si="70"/>
        <v>691645185.38907111</v>
      </c>
      <c r="I53" s="29">
        <f t="shared" si="70"/>
        <v>768180670.87173474</v>
      </c>
      <c r="J53" s="29">
        <f t="shared" si="70"/>
        <v>696874973.86506736</v>
      </c>
      <c r="K53" s="29">
        <f t="shared" si="70"/>
        <v>699377767.23501217</v>
      </c>
      <c r="L53" s="29">
        <f t="shared" si="70"/>
        <v>702636447.99987841</v>
      </c>
      <c r="M53" s="29">
        <f t="shared" si="70"/>
        <v>704333992.79207981</v>
      </c>
      <c r="N53" s="29">
        <f t="shared" si="70"/>
        <v>805043824.86193597</v>
      </c>
      <c r="O53" s="29">
        <f t="shared" si="70"/>
        <v>785033483.37965631</v>
      </c>
      <c r="P53" s="29">
        <f t="shared" si="70"/>
        <v>787234643.47667861</v>
      </c>
      <c r="Q53" s="29">
        <f t="shared" si="70"/>
        <v>789381425.61499107</v>
      </c>
      <c r="R53" s="29">
        <f t="shared" si="70"/>
        <v>794223837.33014691</v>
      </c>
      <c r="S53" s="29">
        <f t="shared" si="70"/>
        <v>796723394.84931326</v>
      </c>
      <c r="T53" s="29">
        <f t="shared" si="70"/>
        <v>798823186.96192992</v>
      </c>
      <c r="U53" s="29">
        <f t="shared" si="70"/>
        <v>874432513.69056642</v>
      </c>
      <c r="V53" s="29">
        <f t="shared" si="70"/>
        <v>803099391.40593576</v>
      </c>
      <c r="W53" s="29">
        <f t="shared" si="70"/>
        <v>805055200.33273244</v>
      </c>
      <c r="X53" s="29">
        <f t="shared" si="70"/>
        <v>807847658.38228309</v>
      </c>
      <c r="Y53" s="29">
        <f t="shared" si="70"/>
        <v>808932263.61571825</v>
      </c>
      <c r="Z53" s="29">
        <f t="shared" si="70"/>
        <v>910128678.10625124</v>
      </c>
      <c r="AA53" s="29">
        <f t="shared" si="70"/>
        <v>878027815.0639838</v>
      </c>
      <c r="AB53" s="29">
        <f t="shared" si="70"/>
        <v>879781199.71064985</v>
      </c>
      <c r="AC53" s="29">
        <f t="shared" si="70"/>
        <v>881496719.38727713</v>
      </c>
      <c r="AD53" s="29">
        <f t="shared" si="70"/>
        <v>887501258.30165255</v>
      </c>
      <c r="AE53" s="29">
        <f t="shared" si="70"/>
        <v>889427549.43086874</v>
      </c>
      <c r="AF53" s="29">
        <f t="shared" si="70"/>
        <v>891039455.58215749</v>
      </c>
      <c r="AG53" s="29">
        <f t="shared" si="70"/>
        <v>966009288.74279869</v>
      </c>
      <c r="AH53" s="29">
        <f t="shared" si="70"/>
        <v>902248234.14838409</v>
      </c>
      <c r="AI53" s="29">
        <f t="shared" ref="AI53:BJ53" si="71">SUM(AI41:AI52)</f>
        <v>903978054.994223</v>
      </c>
      <c r="AJ53" s="29">
        <f t="shared" si="71"/>
        <v>910099419.49508393</v>
      </c>
      <c r="AK53" s="29">
        <f t="shared" si="71"/>
        <v>910383046.28045154</v>
      </c>
      <c r="AL53" s="29">
        <f t="shared" si="71"/>
        <v>1012468582.4584965</v>
      </c>
      <c r="AM53" s="29">
        <f t="shared" si="71"/>
        <v>967676751.18181276</v>
      </c>
      <c r="AN53" s="29">
        <f t="shared" si="71"/>
        <v>971290672.46591258</v>
      </c>
      <c r="AO53" s="29">
        <f t="shared" si="71"/>
        <v>976451251.3501786</v>
      </c>
      <c r="AP53" s="29">
        <f t="shared" si="71"/>
        <v>986952752.51080489</v>
      </c>
      <c r="AQ53" s="29">
        <f t="shared" si="71"/>
        <v>987594333.3014884</v>
      </c>
      <c r="AR53" s="29">
        <f t="shared" si="71"/>
        <v>988084438.46174765</v>
      </c>
      <c r="AS53" s="29">
        <f t="shared" si="71"/>
        <v>1066872334.1617568</v>
      </c>
      <c r="AT53" s="29">
        <f t="shared" si="71"/>
        <v>1001263780.823041</v>
      </c>
      <c r="AU53" s="29">
        <f t="shared" si="71"/>
        <v>1003486594.2579235</v>
      </c>
      <c r="AV53" s="29">
        <f t="shared" si="71"/>
        <v>1008747836.5748467</v>
      </c>
      <c r="AW53" s="29">
        <f t="shared" si="71"/>
        <v>1007815202.0997032</v>
      </c>
      <c r="AX53" s="29">
        <f t="shared" si="71"/>
        <v>1109735902.4425917</v>
      </c>
      <c r="AY53" s="29">
        <f t="shared" si="71"/>
        <v>1065286498.4365964</v>
      </c>
      <c r="AZ53" s="29">
        <f t="shared" si="71"/>
        <v>1067950645.2921232</v>
      </c>
      <c r="BA53" s="29">
        <f t="shared" si="71"/>
        <v>1072941756.8944502</v>
      </c>
      <c r="BB53" s="29">
        <f t="shared" si="71"/>
        <v>1086320297.3411081</v>
      </c>
      <c r="BC53" s="29">
        <f t="shared" si="71"/>
        <v>1086035016.5670359</v>
      </c>
      <c r="BD53" s="29">
        <f t="shared" si="71"/>
        <v>1085831975.7464631</v>
      </c>
      <c r="BE53" s="29">
        <f t="shared" si="71"/>
        <v>1163714331.3674352</v>
      </c>
      <c r="BF53" s="29">
        <f t="shared" si="71"/>
        <v>1097758344.3316865</v>
      </c>
      <c r="BG53" s="29">
        <f t="shared" si="71"/>
        <v>1099458761.1941707</v>
      </c>
      <c r="BH53" s="29">
        <f t="shared" si="71"/>
        <v>1104067557.7140577</v>
      </c>
      <c r="BI53" s="29">
        <f t="shared" si="71"/>
        <v>1105573329.2234111</v>
      </c>
      <c r="BJ53" s="29">
        <f t="shared" si="71"/>
        <v>1211478965.7994802</v>
      </c>
    </row>
    <row r="54" spans="1:62" s="1" customFormat="1" x14ac:dyDescent="0.2">
      <c r="A54" s="62" t="s">
        <v>46</v>
      </c>
      <c r="B54" s="38"/>
      <c r="C54" s="38">
        <f t="shared" ref="C54:AH54" si="72">+C28+C40-C53</f>
        <v>421575426.11325049</v>
      </c>
      <c r="D54" s="38">
        <f t="shared" si="72"/>
        <v>455086536.31966782</v>
      </c>
      <c r="E54" s="38">
        <f t="shared" si="72"/>
        <v>486987182.96223915</v>
      </c>
      <c r="F54" s="38">
        <f t="shared" si="72"/>
        <v>655691704.09656882</v>
      </c>
      <c r="G54" s="38">
        <f t="shared" si="72"/>
        <v>682514603.34574628</v>
      </c>
      <c r="H54" s="38">
        <f t="shared" si="72"/>
        <v>707836126.76853168</v>
      </c>
      <c r="I54" s="38">
        <f t="shared" si="72"/>
        <v>657800960.84134281</v>
      </c>
      <c r="J54" s="38">
        <f t="shared" si="72"/>
        <v>682036035.62560141</v>
      </c>
      <c r="K54" s="38">
        <f t="shared" si="72"/>
        <v>706512172.56504476</v>
      </c>
      <c r="L54" s="38">
        <f t="shared" si="72"/>
        <v>874255851.55813861</v>
      </c>
      <c r="M54" s="38">
        <f t="shared" si="72"/>
        <v>892358395.97100031</v>
      </c>
      <c r="N54" s="38">
        <f t="shared" si="72"/>
        <v>810845172.84522617</v>
      </c>
      <c r="O54" s="38">
        <f t="shared" si="72"/>
        <v>754874679.80899858</v>
      </c>
      <c r="P54" s="38">
        <f t="shared" si="72"/>
        <v>700270535.24263549</v>
      </c>
      <c r="Q54" s="38">
        <f t="shared" si="72"/>
        <v>647046154.07456267</v>
      </c>
      <c r="R54" s="38">
        <f t="shared" si="72"/>
        <v>734475896.66011679</v>
      </c>
      <c r="S54" s="38">
        <f t="shared" si="72"/>
        <v>683127497.86199903</v>
      </c>
      <c r="T54" s="38">
        <f t="shared" si="72"/>
        <v>633129586.26173675</v>
      </c>
      <c r="U54" s="38">
        <f t="shared" si="72"/>
        <v>510934414.25681698</v>
      </c>
      <c r="V54" s="38">
        <f t="shared" si="72"/>
        <v>465177090.76586103</v>
      </c>
      <c r="W54" s="38">
        <f t="shared" si="72"/>
        <v>421953178.03318095</v>
      </c>
      <c r="X54" s="38">
        <f t="shared" si="72"/>
        <v>529321963.30386484</v>
      </c>
      <c r="Y54" s="38">
        <f t="shared" si="72"/>
        <v>485195256.18647587</v>
      </c>
      <c r="Z54" s="38">
        <f t="shared" si="72"/>
        <v>343128724.50392652</v>
      </c>
      <c r="AA54" s="38">
        <f t="shared" si="72"/>
        <v>255179110.97188962</v>
      </c>
      <c r="AB54" s="38">
        <f t="shared" si="72"/>
        <v>170349204.76809144</v>
      </c>
      <c r="AC54" s="38">
        <f t="shared" si="72"/>
        <v>88626909.099488616</v>
      </c>
      <c r="AD54" s="38">
        <f t="shared" si="72"/>
        <v>165188754.05195689</v>
      </c>
      <c r="AE54" s="38">
        <f t="shared" si="72"/>
        <v>85705051.625573874</v>
      </c>
      <c r="AF54" s="38">
        <f t="shared" si="72"/>
        <v>9339462.140797019</v>
      </c>
      <c r="AG54" s="38">
        <f t="shared" si="72"/>
        <v>68656834.84627533</v>
      </c>
      <c r="AH54" s="38">
        <f t="shared" si="72"/>
        <v>3734763.6451083422</v>
      </c>
      <c r="AI54" s="38">
        <f t="shared" ref="AI54:BJ54" si="73">+AI28+AI40-AI53</f>
        <v>34263638.432320118</v>
      </c>
      <c r="AJ54" s="38">
        <f t="shared" si="73"/>
        <v>130647546.30250597</v>
      </c>
      <c r="AK54" s="38">
        <f t="shared" si="73"/>
        <v>56950712.816000223</v>
      </c>
      <c r="AL54" s="38">
        <f t="shared" si="73"/>
        <v>57182211.599106431</v>
      </c>
      <c r="AM54" s="38">
        <f t="shared" si="73"/>
        <v>25028627.067196488</v>
      </c>
      <c r="AN54" s="38">
        <f t="shared" si="73"/>
        <v>39986901.602527499</v>
      </c>
      <c r="AO54" s="38">
        <f t="shared" si="73"/>
        <v>32153780.486224174</v>
      </c>
      <c r="AP54" s="38">
        <f t="shared" si="73"/>
        <v>104407360.96430707</v>
      </c>
      <c r="AQ54" s="38">
        <f t="shared" si="73"/>
        <v>419634.32989192009</v>
      </c>
      <c r="AR54" s="38">
        <f t="shared" si="73"/>
        <v>49877677.225603223</v>
      </c>
      <c r="AS54" s="38">
        <f t="shared" si="73"/>
        <v>61663587.06476903</v>
      </c>
      <c r="AT54" s="38">
        <f t="shared" si="73"/>
        <v>19199829.779330254</v>
      </c>
      <c r="AU54" s="38">
        <f t="shared" si="73"/>
        <v>38396494.485680223</v>
      </c>
      <c r="AV54" s="38">
        <f t="shared" si="73"/>
        <v>135663588.1638751</v>
      </c>
      <c r="AW54" s="38">
        <f t="shared" si="73"/>
        <v>41381304.996701121</v>
      </c>
      <c r="AX54" s="38">
        <f t="shared" si="73"/>
        <v>74774162.117920399</v>
      </c>
      <c r="AY54" s="38">
        <f t="shared" si="73"/>
        <v>25373888.915199757</v>
      </c>
      <c r="AZ54" s="38">
        <f t="shared" si="73"/>
        <v>47925106.74194777</v>
      </c>
      <c r="BA54" s="38">
        <f t="shared" si="73"/>
        <v>35645797.549826622</v>
      </c>
      <c r="BB54" s="38">
        <f t="shared" si="73"/>
        <v>115329720.99969816</v>
      </c>
      <c r="BC54" s="38">
        <f t="shared" si="73"/>
        <v>2455685.9771764278</v>
      </c>
      <c r="BD54" s="38">
        <f t="shared" si="73"/>
        <v>55448795.954874277</v>
      </c>
      <c r="BE54" s="38">
        <f t="shared" si="73"/>
        <v>64463690.944597006</v>
      </c>
      <c r="BF54" s="38">
        <f t="shared" si="73"/>
        <v>22671163.982708931</v>
      </c>
      <c r="BG54" s="38">
        <f t="shared" si="73"/>
        <v>40674627.83058095</v>
      </c>
      <c r="BH54" s="38">
        <f t="shared" si="73"/>
        <v>30681882.486757755</v>
      </c>
      <c r="BI54" s="38">
        <f t="shared" si="73"/>
        <v>33188502.381445169</v>
      </c>
      <c r="BJ54" s="38">
        <f t="shared" si="73"/>
        <v>81668341.016516924</v>
      </c>
    </row>
    <row r="55" spans="1:62" s="1" customFormat="1" x14ac:dyDescent="0.2"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</row>
    <row r="56" spans="1:62" s="1" customFormat="1" ht="13.5" thickBot="1" x14ac:dyDescent="0.25">
      <c r="B56" s="180"/>
      <c r="C56" s="180"/>
      <c r="D56" s="180"/>
      <c r="E56" s="180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4"/>
    </row>
    <row r="57" spans="1:62" s="41" customFormat="1" ht="13.5" x14ac:dyDescent="0.25">
      <c r="A57" s="43" t="s">
        <v>51</v>
      </c>
      <c r="B57" s="40">
        <f t="shared" ref="B57:AG57" si="74">+B1</f>
        <v>44896</v>
      </c>
      <c r="C57" s="40">
        <f t="shared" si="74"/>
        <v>44957</v>
      </c>
      <c r="D57" s="40">
        <f t="shared" si="74"/>
        <v>44985</v>
      </c>
      <c r="E57" s="40">
        <f t="shared" si="74"/>
        <v>45016</v>
      </c>
      <c r="F57" s="40">
        <f t="shared" si="74"/>
        <v>45046</v>
      </c>
      <c r="G57" s="40">
        <f t="shared" si="74"/>
        <v>45077</v>
      </c>
      <c r="H57" s="40">
        <f t="shared" si="74"/>
        <v>45107</v>
      </c>
      <c r="I57" s="40">
        <f t="shared" si="74"/>
        <v>45138</v>
      </c>
      <c r="J57" s="40">
        <f t="shared" si="74"/>
        <v>45169</v>
      </c>
      <c r="K57" s="40">
        <f t="shared" si="74"/>
        <v>45199</v>
      </c>
      <c r="L57" s="40">
        <f t="shared" si="74"/>
        <v>45230</v>
      </c>
      <c r="M57" s="40">
        <f t="shared" si="74"/>
        <v>45260</v>
      </c>
      <c r="N57" s="40">
        <f t="shared" si="74"/>
        <v>45291</v>
      </c>
      <c r="O57" s="40">
        <f t="shared" si="74"/>
        <v>45322</v>
      </c>
      <c r="P57" s="40">
        <f t="shared" si="74"/>
        <v>45351</v>
      </c>
      <c r="Q57" s="40">
        <f t="shared" si="74"/>
        <v>45382</v>
      </c>
      <c r="R57" s="40">
        <f t="shared" si="74"/>
        <v>45412</v>
      </c>
      <c r="S57" s="40">
        <f t="shared" si="74"/>
        <v>45443</v>
      </c>
      <c r="T57" s="40">
        <f t="shared" si="74"/>
        <v>45473</v>
      </c>
      <c r="U57" s="40">
        <f t="shared" si="74"/>
        <v>45504</v>
      </c>
      <c r="V57" s="40">
        <f t="shared" si="74"/>
        <v>45535</v>
      </c>
      <c r="W57" s="40">
        <f t="shared" si="74"/>
        <v>45565</v>
      </c>
      <c r="X57" s="40">
        <f t="shared" si="74"/>
        <v>45596</v>
      </c>
      <c r="Y57" s="40">
        <f t="shared" si="74"/>
        <v>45626</v>
      </c>
      <c r="Z57" s="40">
        <f t="shared" si="74"/>
        <v>45657</v>
      </c>
      <c r="AA57" s="40">
        <f t="shared" si="74"/>
        <v>45688</v>
      </c>
      <c r="AB57" s="40">
        <f t="shared" si="74"/>
        <v>45716</v>
      </c>
      <c r="AC57" s="40">
        <f t="shared" si="74"/>
        <v>45747</v>
      </c>
      <c r="AD57" s="40">
        <f t="shared" si="74"/>
        <v>45777</v>
      </c>
      <c r="AE57" s="40">
        <f t="shared" si="74"/>
        <v>45808</v>
      </c>
      <c r="AF57" s="40">
        <f t="shared" si="74"/>
        <v>45838</v>
      </c>
      <c r="AG57" s="40">
        <f t="shared" si="74"/>
        <v>45869</v>
      </c>
      <c r="AH57" s="40">
        <f t="shared" ref="AH57:BJ57" si="75">+AH1</f>
        <v>45900</v>
      </c>
      <c r="AI57" s="40">
        <f t="shared" si="75"/>
        <v>45930</v>
      </c>
      <c r="AJ57" s="40">
        <f t="shared" si="75"/>
        <v>45961</v>
      </c>
      <c r="AK57" s="40">
        <f t="shared" si="75"/>
        <v>45991</v>
      </c>
      <c r="AL57" s="40">
        <f t="shared" si="75"/>
        <v>46022</v>
      </c>
      <c r="AM57" s="40">
        <f t="shared" si="75"/>
        <v>46053</v>
      </c>
      <c r="AN57" s="40">
        <f t="shared" si="75"/>
        <v>46081</v>
      </c>
      <c r="AO57" s="40">
        <f t="shared" si="75"/>
        <v>46112</v>
      </c>
      <c r="AP57" s="40">
        <f t="shared" si="75"/>
        <v>46142</v>
      </c>
      <c r="AQ57" s="40">
        <f t="shared" si="75"/>
        <v>46173</v>
      </c>
      <c r="AR57" s="40">
        <f t="shared" si="75"/>
        <v>46203</v>
      </c>
      <c r="AS57" s="40">
        <f t="shared" si="75"/>
        <v>46234</v>
      </c>
      <c r="AT57" s="40">
        <f t="shared" si="75"/>
        <v>46265</v>
      </c>
      <c r="AU57" s="40">
        <f t="shared" si="75"/>
        <v>46295</v>
      </c>
      <c r="AV57" s="40">
        <f t="shared" si="75"/>
        <v>46326</v>
      </c>
      <c r="AW57" s="40">
        <f t="shared" si="75"/>
        <v>46356</v>
      </c>
      <c r="AX57" s="40">
        <f t="shared" si="75"/>
        <v>46387</v>
      </c>
      <c r="AY57" s="40">
        <f t="shared" si="75"/>
        <v>46418</v>
      </c>
      <c r="AZ57" s="40">
        <f t="shared" si="75"/>
        <v>46446</v>
      </c>
      <c r="BA57" s="40">
        <f t="shared" si="75"/>
        <v>46477</v>
      </c>
      <c r="BB57" s="40">
        <f t="shared" si="75"/>
        <v>46507</v>
      </c>
      <c r="BC57" s="40">
        <f t="shared" si="75"/>
        <v>46538</v>
      </c>
      <c r="BD57" s="40">
        <f t="shared" si="75"/>
        <v>46568</v>
      </c>
      <c r="BE57" s="40">
        <f t="shared" si="75"/>
        <v>46599</v>
      </c>
      <c r="BF57" s="40">
        <f t="shared" si="75"/>
        <v>46630</v>
      </c>
      <c r="BG57" s="40">
        <f t="shared" si="75"/>
        <v>46660</v>
      </c>
      <c r="BH57" s="40">
        <f t="shared" si="75"/>
        <v>46691</v>
      </c>
      <c r="BI57" s="40">
        <f t="shared" si="75"/>
        <v>46721</v>
      </c>
      <c r="BJ57" s="40">
        <f t="shared" si="75"/>
        <v>46752</v>
      </c>
    </row>
    <row r="58" spans="1:62" s="1" customFormat="1" ht="13.5" x14ac:dyDescent="0.25">
      <c r="A58" s="33" t="str">
        <f>+'EF. Anuales'!A57</f>
        <v>Intereses Cartera Crédito</v>
      </c>
      <c r="B58" s="27">
        <f>'EF. Anuales'!H57/12</f>
        <v>122561732.22222222</v>
      </c>
      <c r="C58" s="27">
        <f>+anexos!B11</f>
        <v>127500000</v>
      </c>
      <c r="D58" s="27">
        <f>+anexos!C11</f>
        <v>127986069.43977427</v>
      </c>
      <c r="E58" s="27">
        <f>+anexos!D11</f>
        <v>128458319.19147819</v>
      </c>
      <c r="F58" s="27">
        <f>+anexos!E11</f>
        <v>128917197.91069053</v>
      </c>
      <c r="G58" s="27">
        <f>+anexos!F11</f>
        <v>127569213.15153709</v>
      </c>
      <c r="H58" s="27">
        <f>+anexos!G11</f>
        <v>128030158.02349375</v>
      </c>
      <c r="I58" s="27">
        <f>+anexos!H11</f>
        <v>128478596.58201244</v>
      </c>
      <c r="J58" s="27">
        <f>+anexos!I11</f>
        <v>129838527.93775037</v>
      </c>
      <c r="K58" s="27">
        <f>+anexos!J11</f>
        <v>130249033.18411253</v>
      </c>
      <c r="L58" s="27">
        <f>+anexos!K11</f>
        <v>130648469.04080695</v>
      </c>
      <c r="M58" s="27">
        <f>+anexos!L11</f>
        <v>129219198.07917911</v>
      </c>
      <c r="N58" s="27">
        <f>+anexos!M11</f>
        <v>129625512.63513675</v>
      </c>
      <c r="O58" s="27">
        <f>+anexos!N11</f>
        <v>141432967.52674353</v>
      </c>
      <c r="P58" s="27">
        <f>+anexos!O11</f>
        <v>143094058.37066185</v>
      </c>
      <c r="Q58" s="27">
        <f>+anexos!P11</f>
        <v>144730094.17945716</v>
      </c>
      <c r="R58" s="27">
        <f>+anexos!Q11</f>
        <v>146341508.59234211</v>
      </c>
      <c r="S58" s="27">
        <f>+anexos!R11</f>
        <v>146011591.67124134</v>
      </c>
      <c r="T58" s="27">
        <f>+anexos!S11</f>
        <v>147599381.96746859</v>
      </c>
      <c r="U58" s="27">
        <f>+anexos!T11</f>
        <v>149163495.66763389</v>
      </c>
      <c r="V58" s="27">
        <f>+anexos!U11</f>
        <v>151690489.76540443</v>
      </c>
      <c r="W58" s="27">
        <f>+anexos!V11</f>
        <v>153195938.38979679</v>
      </c>
      <c r="X58" s="27">
        <f>+anexos!W11</f>
        <v>154679067.93150565</v>
      </c>
      <c r="Y58" s="27">
        <f>+anexos!X11</f>
        <v>154113900.2325058</v>
      </c>
      <c r="Z58" s="27">
        <f>+anexos!Y11</f>
        <v>155579270.35730371</v>
      </c>
      <c r="AA58" s="27">
        <f>+anexos!Z11</f>
        <v>158017025.93828529</v>
      </c>
      <c r="AB58" s="27">
        <f>+anexos!AA11</f>
        <v>160167701.73400041</v>
      </c>
      <c r="AC58" s="27">
        <f>+anexos!AB11</f>
        <v>162288622.27477184</v>
      </c>
      <c r="AD58" s="27">
        <f>+anexos!AC11</f>
        <v>164380162.71122217</v>
      </c>
      <c r="AE58" s="27">
        <f>+anexos!AD11</f>
        <v>164289243.83404693</v>
      </c>
      <c r="AF58" s="27">
        <f>+anexos!AE11</f>
        <v>166350481.43592459</v>
      </c>
      <c r="AG58" s="27">
        <f>+anexos!AF11</f>
        <v>168383089.08673424</v>
      </c>
      <c r="AH58" s="27">
        <f>+anexos!AG11</f>
        <v>171371297.30949464</v>
      </c>
      <c r="AI58" s="27">
        <f>+anexos!AH11</f>
        <v>173335227.97493923</v>
      </c>
      <c r="AJ58" s="27">
        <f>+anexos!AI11</f>
        <v>175271757.30133682</v>
      </c>
      <c r="AK58" s="27">
        <f>+anexos!AJ11</f>
        <v>174885096.84702769</v>
      </c>
      <c r="AL58" s="27">
        <f>+anexos!AK11</f>
        <v>176797019.17899448</v>
      </c>
      <c r="AM58" s="27">
        <f>+anexos!AL11</f>
        <v>179672213.38201949</v>
      </c>
      <c r="AN58" s="27">
        <f>+anexos!AM11</f>
        <v>182082926.19943631</v>
      </c>
      <c r="AO58" s="27">
        <f>+anexos!AN11</f>
        <v>184461615.67466065</v>
      </c>
      <c r="AP58" s="27">
        <f>+anexos!AO11</f>
        <v>186808568.25835583</v>
      </c>
      <c r="AQ58" s="27">
        <f>+anexos!AP11</f>
        <v>186676799.2295711</v>
      </c>
      <c r="AR58" s="27">
        <f>+anexos!AQ11</f>
        <v>188992220.05574328</v>
      </c>
      <c r="AS58" s="27">
        <f>+anexos!AR11</f>
        <v>191276368.64089918</v>
      </c>
      <c r="AT58" s="27">
        <f>+anexos!AS11</f>
        <v>194506807.59995669</v>
      </c>
      <c r="AU58" s="27">
        <f>+anexos!AT11</f>
        <v>196716872.39602315</v>
      </c>
      <c r="AV58" s="27">
        <f>+anexos!AU11</f>
        <v>198896694.47076994</v>
      </c>
      <c r="AW58" s="27">
        <f>+anexos!AV11</f>
        <v>198440930.45029822</v>
      </c>
      <c r="AX58" s="27">
        <f>+anexos!AW11</f>
        <v>200594222.46699843</v>
      </c>
      <c r="AY58" s="27">
        <f>+anexos!AX11</f>
        <v>203700649.95140919</v>
      </c>
      <c r="AZ58" s="27">
        <f>+anexos!AY11</f>
        <v>206390994.20655397</v>
      </c>
      <c r="BA58" s="27">
        <f>+anexos!AZ11</f>
        <v>209045439.7540153</v>
      </c>
      <c r="BB58" s="27">
        <f>+anexos!BA11</f>
        <v>211664244.84374911</v>
      </c>
      <c r="BC58" s="27">
        <f>+anexos!BB11</f>
        <v>211474780.18755084</v>
      </c>
      <c r="BD58" s="27">
        <f>+anexos!BC11</f>
        <v>214058311.28860027</v>
      </c>
      <c r="BE58" s="27">
        <f>+anexos!BD11</f>
        <v>216606549.77331951</v>
      </c>
      <c r="BF58" s="27">
        <f>+anexos!BE11</f>
        <v>220091286.49765685</v>
      </c>
      <c r="BG58" s="27">
        <f>+anexos!BF11</f>
        <v>222557432.60350686</v>
      </c>
      <c r="BH58" s="27">
        <f>+anexos!BG11</f>
        <v>224989279.17263451</v>
      </c>
      <c r="BI58" s="27">
        <f>+anexos!BH11</f>
        <v>227387107.04161215</v>
      </c>
      <c r="BJ58" s="27">
        <f>+anexos!BI11</f>
        <v>229751198.69492769</v>
      </c>
    </row>
    <row r="59" spans="1:62" s="1" customFormat="1" ht="13.5" x14ac:dyDescent="0.25">
      <c r="A59" s="33" t="str">
        <f>+'EF. Anuales'!A58</f>
        <v>Rendimientos financieros</v>
      </c>
      <c r="B59" s="27">
        <f>'EF. Anuales'!H58/12</f>
        <v>585800.0388888889</v>
      </c>
      <c r="C59" s="27">
        <f>+anexos!B4+C32</f>
        <v>2035907.9742333335</v>
      </c>
      <c r="D59" s="27">
        <f>+anexos!C4+D32</f>
        <v>2178033.2432572236</v>
      </c>
      <c r="E59" s="27">
        <f>+anexos!D4+E32</f>
        <v>2314322.071483077</v>
      </c>
      <c r="F59" s="27">
        <f>+anexos!E4+F32</f>
        <v>2444412.6560154106</v>
      </c>
      <c r="G59" s="27">
        <f>+anexos!F4+G32</f>
        <v>3029718.2287397399</v>
      </c>
      <c r="H59" s="27">
        <f>+anexos!G4+H32</f>
        <v>3143714.6856089877</v>
      </c>
      <c r="I59" s="27">
        <f>+anexos!H4+I32</f>
        <v>3251869.8662160104</v>
      </c>
      <c r="J59" s="27">
        <f>+anexos!I4+J32</f>
        <v>3108031.9023440229</v>
      </c>
      <c r="K59" s="27">
        <f>+anexos!J4+K32</f>
        <v>3210988.5391188092</v>
      </c>
      <c r="L59" s="27">
        <f>+anexos!K4+L32</f>
        <v>3314006.0058448575</v>
      </c>
      <c r="M59" s="27">
        <f>+anexos!L4+M32</f>
        <v>3893868.2827502443</v>
      </c>
      <c r="N59" s="27">
        <f>+anexos!M4+N32</f>
        <v>3974241.092587668</v>
      </c>
      <c r="O59" s="27">
        <f>+anexos!N4+O32</f>
        <v>3046198.2972955974</v>
      </c>
      <c r="P59" s="27">
        <f>+anexos!O4+P32</f>
        <v>2925372.4443332478</v>
      </c>
      <c r="Q59" s="27">
        <f>+anexos!P4+Q32</f>
        <v>2807347.6310124081</v>
      </c>
      <c r="R59" s="27">
        <f>+anexos!Q4+R32</f>
        <v>2692181.0777081624</v>
      </c>
      <c r="S59" s="27">
        <f>+anexos!R4+S32</f>
        <v>2928081.4890800286</v>
      </c>
      <c r="T59" s="27">
        <f>+anexos!S4+T32</f>
        <v>2818375.7536656372</v>
      </c>
      <c r="U59" s="27">
        <f>+anexos!T4+U32</f>
        <v>2711447.4820685335</v>
      </c>
      <c r="V59" s="27">
        <f>+anexos!U4+V32</f>
        <v>2423450.4815504341</v>
      </c>
      <c r="W59" s="27">
        <f>+anexos!V4+W32</f>
        <v>2325994.8377471762</v>
      </c>
      <c r="X59" s="27">
        <f>+anexos!W4+X32</f>
        <v>2234340.9390625441</v>
      </c>
      <c r="Y59" s="27">
        <f>+anexos!X4+Y32</f>
        <v>2518657.6870237291</v>
      </c>
      <c r="Z59" s="27">
        <f>+anexos!Y4+Z32</f>
        <v>2423744.5196867436</v>
      </c>
      <c r="AA59" s="27">
        <f>+anexos!Z4+AA32</f>
        <v>1797569.1763838215</v>
      </c>
      <c r="AB59" s="27">
        <f>+anexos!AA4+AB32</f>
        <v>1665815.6293649219</v>
      </c>
      <c r="AC59" s="27">
        <f>+anexos!AB4+AC32</f>
        <v>1538824.6702736118</v>
      </c>
      <c r="AD59" s="27">
        <f>+anexos!AC4+AD32</f>
        <v>1416593.0157008241</v>
      </c>
      <c r="AE59" s="27">
        <f>+anexos!AD4+AE32</f>
        <v>1557764.4607554649</v>
      </c>
      <c r="AF59" s="27">
        <f>+anexos!AE4+AF32</f>
        <v>1440002.144113689</v>
      </c>
      <c r="AG59" s="27">
        <f>+anexos!AF4+AG32</f>
        <v>1327006.8944028465</v>
      </c>
      <c r="AH59" s="27">
        <f>+anexos!AG4+AH32</f>
        <v>1439736.7850673839</v>
      </c>
      <c r="AI59" s="27">
        <f>+anexos!AH4+AI32</f>
        <v>1345003.837854333</v>
      </c>
      <c r="AJ59" s="27">
        <f>+anexos!AI4+AJ32</f>
        <v>1408974.1320137144</v>
      </c>
      <c r="AK59" s="27">
        <f>+anexos!AJ4+AK32</f>
        <v>1582335.9957236759</v>
      </c>
      <c r="AL59" s="27">
        <f>+anexos!AK4+AL32</f>
        <v>1471877.4300879643</v>
      </c>
      <c r="AM59" s="27">
        <f>+anexos!AL4+AM32</f>
        <v>1484293.9795307298</v>
      </c>
      <c r="AN59" s="27">
        <f>+anexos!AM4+AN32</f>
        <v>1442404.1718870255</v>
      </c>
      <c r="AO59" s="27">
        <f>+anexos!AN4+AO32</f>
        <v>1478737.2034626084</v>
      </c>
      <c r="AP59" s="27">
        <f>+anexos!AO4+AP32</f>
        <v>1476799.1368728271</v>
      </c>
      <c r="AQ59" s="27">
        <f>+anexos!AP4+AQ32</f>
        <v>1608064.5187333371</v>
      </c>
      <c r="AR59" s="27">
        <f>+anexos!AQ4+AR32</f>
        <v>1446439.4787608916</v>
      </c>
      <c r="AS59" s="27">
        <f>+anexos!AR4+AS32</f>
        <v>1540264.8706419375</v>
      </c>
      <c r="AT59" s="27">
        <f>+anexos!AS4+AT32</f>
        <v>1571022.1916743901</v>
      </c>
      <c r="AU59" s="27">
        <f>+anexos!AT4+AU32</f>
        <v>1511093.122725175</v>
      </c>
      <c r="AV59" s="27">
        <f>+anexos!AU4+AV32</f>
        <v>1553671.6357292091</v>
      </c>
      <c r="AW59" s="27">
        <f>+anexos!AV4+AW32</f>
        <v>1726117.8339203005</v>
      </c>
      <c r="AX59" s="27">
        <f>+anexos!AW4+AX32</f>
        <v>1579075.0825618538</v>
      </c>
      <c r="AY59" s="27">
        <f>+anexos!AX4+AY32</f>
        <v>1629015.6326745057</v>
      </c>
      <c r="AZ59" s="27">
        <f>+anexos!AY4+AZ32</f>
        <v>1567361.6969051564</v>
      </c>
      <c r="BA59" s="27">
        <f>+anexos!AZ4+BA32</f>
        <v>1610447.6406013151</v>
      </c>
      <c r="BB59" s="27">
        <f>+anexos!BA4+BB32</f>
        <v>1602557.1958270476</v>
      </c>
      <c r="BC59" s="27">
        <f>+anexos!BB4+BC32</f>
        <v>1728605.1485923685</v>
      </c>
      <c r="BD59" s="27">
        <f>+anexos!BC4+BD32</f>
        <v>1574879.7484390819</v>
      </c>
      <c r="BE59" s="27">
        <f>+anexos!BD4+BE32</f>
        <v>1662842.4444958135</v>
      </c>
      <c r="BF59" s="27">
        <f>+anexos!BE4+BF32</f>
        <v>1686476.7235591912</v>
      </c>
      <c r="BG59" s="27">
        <f>+anexos!BF4+BG32</f>
        <v>1635830.9895584213</v>
      </c>
      <c r="BH59" s="27">
        <f>+anexos!BG4+BH32</f>
        <v>1672209.2559407745</v>
      </c>
      <c r="BI59" s="27">
        <f>+anexos!BH4+BI32</f>
        <v>1667588.3179540865</v>
      </c>
      <c r="BJ59" s="27">
        <f>+anexos!BI4+BJ32</f>
        <v>1681031.0365300246</v>
      </c>
    </row>
    <row r="60" spans="1:62" s="1" customFormat="1" ht="13.5" x14ac:dyDescent="0.25">
      <c r="A60" s="33" t="str">
        <f>+'EF. Anuales'!A59</f>
        <v>Utilidad valoracion inversiones</v>
      </c>
      <c r="B60" s="27">
        <f>'EF. Anuales'!H59/12</f>
        <v>451074.22222222225</v>
      </c>
      <c r="C60" s="27">
        <v>0</v>
      </c>
      <c r="D60" s="27">
        <v>0</v>
      </c>
      <c r="E60" s="27">
        <v>0</v>
      </c>
      <c r="F60" s="27">
        <v>0</v>
      </c>
      <c r="G60" s="27">
        <v>0</v>
      </c>
      <c r="H60" s="27">
        <v>0</v>
      </c>
      <c r="I60" s="27">
        <v>0</v>
      </c>
      <c r="J60" s="27">
        <v>0</v>
      </c>
      <c r="K60" s="27">
        <v>0</v>
      </c>
      <c r="L60" s="27">
        <v>0</v>
      </c>
      <c r="M60" s="27">
        <v>0</v>
      </c>
      <c r="N60" s="27">
        <f>+B60*1.03</f>
        <v>464606.44888888893</v>
      </c>
      <c r="O60" s="27">
        <v>0</v>
      </c>
      <c r="P60" s="27">
        <v>0</v>
      </c>
      <c r="Q60" s="27">
        <v>0</v>
      </c>
      <c r="R60" s="27">
        <v>0</v>
      </c>
      <c r="S60" s="27">
        <v>0</v>
      </c>
      <c r="T60" s="27">
        <v>0</v>
      </c>
      <c r="U60" s="27">
        <v>0</v>
      </c>
      <c r="V60" s="27">
        <v>0</v>
      </c>
      <c r="W60" s="27">
        <v>0</v>
      </c>
      <c r="X60" s="27">
        <v>0</v>
      </c>
      <c r="Y60" s="27">
        <v>0</v>
      </c>
      <c r="Z60" s="27">
        <f>+N60*1.035</f>
        <v>480867.67460000003</v>
      </c>
      <c r="AA60" s="27">
        <f t="shared" ref="AA60:BJ60" si="76">+O60*1.035</f>
        <v>0</v>
      </c>
      <c r="AB60" s="27">
        <f t="shared" si="76"/>
        <v>0</v>
      </c>
      <c r="AC60" s="27">
        <f t="shared" si="76"/>
        <v>0</v>
      </c>
      <c r="AD60" s="27">
        <f t="shared" si="76"/>
        <v>0</v>
      </c>
      <c r="AE60" s="27">
        <f t="shared" si="76"/>
        <v>0</v>
      </c>
      <c r="AF60" s="27">
        <f t="shared" si="76"/>
        <v>0</v>
      </c>
      <c r="AG60" s="27">
        <f t="shared" si="76"/>
        <v>0</v>
      </c>
      <c r="AH60" s="27">
        <f t="shared" si="76"/>
        <v>0</v>
      </c>
      <c r="AI60" s="27">
        <f t="shared" si="76"/>
        <v>0</v>
      </c>
      <c r="AJ60" s="27">
        <f t="shared" si="76"/>
        <v>0</v>
      </c>
      <c r="AK60" s="27">
        <f t="shared" si="76"/>
        <v>0</v>
      </c>
      <c r="AL60" s="27">
        <f t="shared" si="76"/>
        <v>497698.04321099998</v>
      </c>
      <c r="AM60" s="27">
        <f t="shared" si="76"/>
        <v>0</v>
      </c>
      <c r="AN60" s="27">
        <f t="shared" si="76"/>
        <v>0</v>
      </c>
      <c r="AO60" s="27">
        <f t="shared" si="76"/>
        <v>0</v>
      </c>
      <c r="AP60" s="27">
        <f t="shared" si="76"/>
        <v>0</v>
      </c>
      <c r="AQ60" s="27">
        <f t="shared" si="76"/>
        <v>0</v>
      </c>
      <c r="AR60" s="27">
        <f t="shared" si="76"/>
        <v>0</v>
      </c>
      <c r="AS60" s="27">
        <f t="shared" si="76"/>
        <v>0</v>
      </c>
      <c r="AT60" s="27">
        <f t="shared" si="76"/>
        <v>0</v>
      </c>
      <c r="AU60" s="27">
        <f t="shared" si="76"/>
        <v>0</v>
      </c>
      <c r="AV60" s="27">
        <f t="shared" si="76"/>
        <v>0</v>
      </c>
      <c r="AW60" s="27">
        <f t="shared" si="76"/>
        <v>0</v>
      </c>
      <c r="AX60" s="27">
        <f t="shared" si="76"/>
        <v>515117.47472338495</v>
      </c>
      <c r="AY60" s="27">
        <f t="shared" si="76"/>
        <v>0</v>
      </c>
      <c r="AZ60" s="27">
        <f t="shared" si="76"/>
        <v>0</v>
      </c>
      <c r="BA60" s="27">
        <f t="shared" si="76"/>
        <v>0</v>
      </c>
      <c r="BB60" s="27">
        <f t="shared" si="76"/>
        <v>0</v>
      </c>
      <c r="BC60" s="27">
        <f t="shared" si="76"/>
        <v>0</v>
      </c>
      <c r="BD60" s="27">
        <f t="shared" si="76"/>
        <v>0</v>
      </c>
      <c r="BE60" s="27">
        <f t="shared" si="76"/>
        <v>0</v>
      </c>
      <c r="BF60" s="27">
        <f t="shared" si="76"/>
        <v>0</v>
      </c>
      <c r="BG60" s="27">
        <f t="shared" si="76"/>
        <v>0</v>
      </c>
      <c r="BH60" s="27">
        <f t="shared" si="76"/>
        <v>0</v>
      </c>
      <c r="BI60" s="27">
        <f t="shared" si="76"/>
        <v>0</v>
      </c>
      <c r="BJ60" s="27">
        <f t="shared" si="76"/>
        <v>533146.5863387034</v>
      </c>
    </row>
    <row r="61" spans="1:62" s="1" customFormat="1" ht="13.5" x14ac:dyDescent="0.25">
      <c r="A61" s="33" t="str">
        <f>+'EF. Anuales'!A60</f>
        <v>Admtivos, Sociales, comisiones</v>
      </c>
      <c r="B61" s="27">
        <f>'EF. Anuales'!H60/12</f>
        <v>775150.02333331108</v>
      </c>
      <c r="C61" s="27">
        <f>+B61</f>
        <v>775150.02333331108</v>
      </c>
      <c r="D61" s="27">
        <f>+C61</f>
        <v>775150.02333331108</v>
      </c>
      <c r="E61" s="27">
        <f t="shared" ref="E61:N61" si="77">+D61</f>
        <v>775150.02333331108</v>
      </c>
      <c r="F61" s="27">
        <f t="shared" si="77"/>
        <v>775150.02333331108</v>
      </c>
      <c r="G61" s="27">
        <f t="shared" si="77"/>
        <v>775150.02333331108</v>
      </c>
      <c r="H61" s="27">
        <f t="shared" si="77"/>
        <v>775150.02333331108</v>
      </c>
      <c r="I61" s="27">
        <f t="shared" si="77"/>
        <v>775150.02333331108</v>
      </c>
      <c r="J61" s="27">
        <f t="shared" si="77"/>
        <v>775150.02333331108</v>
      </c>
      <c r="K61" s="27">
        <f t="shared" si="77"/>
        <v>775150.02333331108</v>
      </c>
      <c r="L61" s="27">
        <f t="shared" si="77"/>
        <v>775150.02333331108</v>
      </c>
      <c r="M61" s="27">
        <f t="shared" si="77"/>
        <v>775150.02333331108</v>
      </c>
      <c r="N61" s="27">
        <f t="shared" si="77"/>
        <v>775150.02333331108</v>
      </c>
      <c r="O61" s="27">
        <f>+C61*(1+PARÁMETROS!$C$2)</f>
        <v>837162.02519997605</v>
      </c>
      <c r="P61" s="27">
        <f>+D61*(1+PARÁMETROS!$C$2)</f>
        <v>837162.02519997605</v>
      </c>
      <c r="Q61" s="27">
        <f>+E61*(1+PARÁMETROS!$C$2)</f>
        <v>837162.02519997605</v>
      </c>
      <c r="R61" s="27">
        <f>+F61*(1+PARÁMETROS!$C$2)</f>
        <v>837162.02519997605</v>
      </c>
      <c r="S61" s="27">
        <f>+G61*(1+PARÁMETROS!$C$2)</f>
        <v>837162.02519997605</v>
      </c>
      <c r="T61" s="27">
        <f>+H61*(1+PARÁMETROS!$C$2)</f>
        <v>837162.02519997605</v>
      </c>
      <c r="U61" s="27">
        <f>+I61*(1+PARÁMETROS!$C$2)</f>
        <v>837162.02519997605</v>
      </c>
      <c r="V61" s="27">
        <f>+J61*(1+PARÁMETROS!$C$2)</f>
        <v>837162.02519997605</v>
      </c>
      <c r="W61" s="27">
        <f>+K61*(1+PARÁMETROS!$C$2)</f>
        <v>837162.02519997605</v>
      </c>
      <c r="X61" s="27">
        <f>+L61*(1+PARÁMETROS!$C$2)</f>
        <v>837162.02519997605</v>
      </c>
      <c r="Y61" s="27">
        <f>+M61*(1+PARÁMETROS!$C$2)</f>
        <v>837162.02519997605</v>
      </c>
      <c r="Z61" s="27">
        <f>+N61*(1+PARÁMETROS!$C$2)</f>
        <v>837162.02519997605</v>
      </c>
      <c r="AA61" s="27">
        <f>+O61*(1+PARÁMETROS!$D$2)</f>
        <v>887391.74671197461</v>
      </c>
      <c r="AB61" s="27">
        <f>+P61*(1+PARÁMETROS!$D$2)</f>
        <v>887391.74671197461</v>
      </c>
      <c r="AC61" s="27">
        <f>+Q61*(1+PARÁMETROS!$D$2)</f>
        <v>887391.74671197461</v>
      </c>
      <c r="AD61" s="27">
        <f>+R61*(1+PARÁMETROS!$D$2)</f>
        <v>887391.74671197461</v>
      </c>
      <c r="AE61" s="27">
        <f>+S61*(1+PARÁMETROS!$D$2)</f>
        <v>887391.74671197461</v>
      </c>
      <c r="AF61" s="27">
        <f>+T61*(1+PARÁMETROS!$D$2)</f>
        <v>887391.74671197461</v>
      </c>
      <c r="AG61" s="27">
        <f>+U61*(1+PARÁMETROS!$D$2)</f>
        <v>887391.74671197461</v>
      </c>
      <c r="AH61" s="27">
        <f>+V61*(1+PARÁMETROS!$D$2)</f>
        <v>887391.74671197461</v>
      </c>
      <c r="AI61" s="27">
        <f>+W61*(1+PARÁMETROS!$D$2)</f>
        <v>887391.74671197461</v>
      </c>
      <c r="AJ61" s="27">
        <f>+X61*(1+PARÁMETROS!$D$2)</f>
        <v>887391.74671197461</v>
      </c>
      <c r="AK61" s="27">
        <f>+Y61*(1+PARÁMETROS!$D$2)</f>
        <v>887391.74671197461</v>
      </c>
      <c r="AL61" s="27">
        <f>+Z61*(1+PARÁMETROS!$D$2)</f>
        <v>887391.74671197461</v>
      </c>
      <c r="AM61" s="27">
        <f>+AA61*(1+PARÁMETROS!$E$2)</f>
        <v>922887.41658045363</v>
      </c>
      <c r="AN61" s="27">
        <f>+AB61*(1+PARÁMETROS!$E$2)</f>
        <v>922887.41658045363</v>
      </c>
      <c r="AO61" s="27">
        <f>+AC61*(1+PARÁMETROS!$E$2)</f>
        <v>922887.41658045363</v>
      </c>
      <c r="AP61" s="27">
        <f>+AD61*(1+PARÁMETROS!$E$2)</f>
        <v>922887.41658045363</v>
      </c>
      <c r="AQ61" s="27">
        <f>+AE61*(1+PARÁMETROS!$E$2)</f>
        <v>922887.41658045363</v>
      </c>
      <c r="AR61" s="27">
        <f>+AF61*(1+PARÁMETROS!$E$2)</f>
        <v>922887.41658045363</v>
      </c>
      <c r="AS61" s="27">
        <f>+AG61*(1+PARÁMETROS!$E$2)</f>
        <v>922887.41658045363</v>
      </c>
      <c r="AT61" s="27">
        <f>+AH61*(1+PARÁMETROS!$E$2)</f>
        <v>922887.41658045363</v>
      </c>
      <c r="AU61" s="27">
        <f>+AI61*(1+PARÁMETROS!$E$2)</f>
        <v>922887.41658045363</v>
      </c>
      <c r="AV61" s="27">
        <f>+AJ61*(1+PARÁMETROS!$E$2)</f>
        <v>922887.41658045363</v>
      </c>
      <c r="AW61" s="27">
        <f>+AK61*(1+PARÁMETROS!$E$2)</f>
        <v>922887.41658045363</v>
      </c>
      <c r="AX61" s="27">
        <f>+AL61*(1+PARÁMETROS!$E$2)</f>
        <v>922887.41658045363</v>
      </c>
      <c r="AY61" s="27">
        <f>+AM61*(1+PARÁMETROS!$F$2)</f>
        <v>959802.91324367176</v>
      </c>
      <c r="AZ61" s="27">
        <f>+AN61*(1+PARÁMETROS!$F$2)</f>
        <v>959802.91324367176</v>
      </c>
      <c r="BA61" s="27">
        <f>+AO61*(1+PARÁMETROS!$F$2)</f>
        <v>959802.91324367176</v>
      </c>
      <c r="BB61" s="27">
        <f>+AP61*(1+PARÁMETROS!$F$2)</f>
        <v>959802.91324367176</v>
      </c>
      <c r="BC61" s="27">
        <f>+AQ61*(1+PARÁMETROS!$F$2)</f>
        <v>959802.91324367176</v>
      </c>
      <c r="BD61" s="27">
        <f>+AR61*(1+PARÁMETROS!$F$2)</f>
        <v>959802.91324367176</v>
      </c>
      <c r="BE61" s="27">
        <f>+AS61*(1+PARÁMETROS!$F$2)</f>
        <v>959802.91324367176</v>
      </c>
      <c r="BF61" s="27">
        <f>+AT61*(1+PARÁMETROS!$F$2)</f>
        <v>959802.91324367176</v>
      </c>
      <c r="BG61" s="27">
        <f>+AU61*(1+PARÁMETROS!$F$2)</f>
        <v>959802.91324367176</v>
      </c>
      <c r="BH61" s="27">
        <f>+AV61*(1+PARÁMETROS!$F$2)</f>
        <v>959802.91324367176</v>
      </c>
      <c r="BI61" s="27">
        <f>+AW61*(1+PARÁMETROS!$F$2)</f>
        <v>959802.91324367176</v>
      </c>
      <c r="BJ61" s="27">
        <f>+AX61*(1+PARÁMETROS!$F$2)</f>
        <v>959802.91324367176</v>
      </c>
    </row>
    <row r="62" spans="1:62" s="1" customFormat="1" ht="13.5" x14ac:dyDescent="0.25">
      <c r="A62" s="35" t="s">
        <v>71</v>
      </c>
      <c r="B62" s="29">
        <f t="shared" ref="B62:AG62" si="78">SUM(B58:B61)</f>
        <v>124373756.50666665</v>
      </c>
      <c r="C62" s="29">
        <f t="shared" si="78"/>
        <v>130311057.99756664</v>
      </c>
      <c r="D62" s="29">
        <f t="shared" si="78"/>
        <v>130939252.70636481</v>
      </c>
      <c r="E62" s="29">
        <f t="shared" si="78"/>
        <v>131547791.28629458</v>
      </c>
      <c r="F62" s="29">
        <f t="shared" si="78"/>
        <v>132136760.59003925</v>
      </c>
      <c r="G62" s="29">
        <f t="shared" si="78"/>
        <v>131374081.40361014</v>
      </c>
      <c r="H62" s="29">
        <f t="shared" si="78"/>
        <v>131949022.73243605</v>
      </c>
      <c r="I62" s="29">
        <f t="shared" si="78"/>
        <v>132505616.47156176</v>
      </c>
      <c r="J62" s="29">
        <f t="shared" si="78"/>
        <v>133721709.8634277</v>
      </c>
      <c r="K62" s="29">
        <f t="shared" si="78"/>
        <v>134235171.74656466</v>
      </c>
      <c r="L62" s="29">
        <f t="shared" si="78"/>
        <v>134737625.06998512</v>
      </c>
      <c r="M62" s="29">
        <f t="shared" si="78"/>
        <v>133888216.38526267</v>
      </c>
      <c r="N62" s="29">
        <f t="shared" si="78"/>
        <v>134839510.19994661</v>
      </c>
      <c r="O62" s="29">
        <f t="shared" si="78"/>
        <v>145316327.84923911</v>
      </c>
      <c r="P62" s="29">
        <f t="shared" si="78"/>
        <v>146856592.84019509</v>
      </c>
      <c r="Q62" s="29">
        <f t="shared" si="78"/>
        <v>148374603.83566955</v>
      </c>
      <c r="R62" s="29">
        <f t="shared" si="78"/>
        <v>149870851.69525024</v>
      </c>
      <c r="S62" s="29">
        <f t="shared" si="78"/>
        <v>149776835.18552136</v>
      </c>
      <c r="T62" s="29">
        <f t="shared" si="78"/>
        <v>151254919.7463342</v>
      </c>
      <c r="U62" s="29">
        <f t="shared" si="78"/>
        <v>152712105.17490241</v>
      </c>
      <c r="V62" s="29">
        <f t="shared" si="78"/>
        <v>154951102.27215484</v>
      </c>
      <c r="W62" s="29">
        <f t="shared" si="78"/>
        <v>156359095.25274396</v>
      </c>
      <c r="X62" s="29">
        <f t="shared" si="78"/>
        <v>157750570.89576817</v>
      </c>
      <c r="Y62" s="29">
        <f t="shared" si="78"/>
        <v>157469719.94472951</v>
      </c>
      <c r="Z62" s="29">
        <f t="shared" si="78"/>
        <v>159321044.57679042</v>
      </c>
      <c r="AA62" s="29">
        <f t="shared" si="78"/>
        <v>160701986.86138108</v>
      </c>
      <c r="AB62" s="29">
        <f t="shared" si="78"/>
        <v>162720909.11007729</v>
      </c>
      <c r="AC62" s="29">
        <f t="shared" si="78"/>
        <v>164714838.69175741</v>
      </c>
      <c r="AD62" s="29">
        <f t="shared" si="78"/>
        <v>166684147.47363496</v>
      </c>
      <c r="AE62" s="29">
        <f t="shared" si="78"/>
        <v>166734400.04151437</v>
      </c>
      <c r="AF62" s="29">
        <f t="shared" si="78"/>
        <v>168677875.32675025</v>
      </c>
      <c r="AG62" s="29">
        <f t="shared" si="78"/>
        <v>170597487.72784904</v>
      </c>
      <c r="AH62" s="29">
        <f t="shared" ref="AH62:BJ62" si="79">SUM(AH58:AH61)</f>
        <v>173698425.84127399</v>
      </c>
      <c r="AI62" s="29">
        <f t="shared" si="79"/>
        <v>175567623.55950552</v>
      </c>
      <c r="AJ62" s="29">
        <f t="shared" si="79"/>
        <v>177568123.1800625</v>
      </c>
      <c r="AK62" s="29">
        <f t="shared" si="79"/>
        <v>177354824.58946332</v>
      </c>
      <c r="AL62" s="29">
        <f t="shared" si="79"/>
        <v>179653986.39900541</v>
      </c>
      <c r="AM62" s="29">
        <f t="shared" si="79"/>
        <v>182079394.77813068</v>
      </c>
      <c r="AN62" s="29">
        <f t="shared" si="79"/>
        <v>184448217.78790382</v>
      </c>
      <c r="AO62" s="29">
        <f t="shared" si="79"/>
        <v>186863240.29470372</v>
      </c>
      <c r="AP62" s="29">
        <f t="shared" si="79"/>
        <v>189208254.81180912</v>
      </c>
      <c r="AQ62" s="29">
        <f t="shared" si="79"/>
        <v>189207751.1648849</v>
      </c>
      <c r="AR62" s="29">
        <f t="shared" si="79"/>
        <v>191361546.95108464</v>
      </c>
      <c r="AS62" s="29">
        <f t="shared" si="79"/>
        <v>193739520.9281216</v>
      </c>
      <c r="AT62" s="29">
        <f t="shared" si="79"/>
        <v>197000717.20821154</v>
      </c>
      <c r="AU62" s="29">
        <f t="shared" si="79"/>
        <v>199150852.93532881</v>
      </c>
      <c r="AV62" s="29">
        <f t="shared" si="79"/>
        <v>201373253.52307963</v>
      </c>
      <c r="AW62" s="29">
        <f t="shared" si="79"/>
        <v>201089935.70079899</v>
      </c>
      <c r="AX62" s="29">
        <f t="shared" si="79"/>
        <v>203611302.44086415</v>
      </c>
      <c r="AY62" s="29">
        <f t="shared" si="79"/>
        <v>206289468.49732739</v>
      </c>
      <c r="AZ62" s="29">
        <f t="shared" si="79"/>
        <v>208918158.81670281</v>
      </c>
      <c r="BA62" s="29">
        <f t="shared" si="79"/>
        <v>211615690.30786029</v>
      </c>
      <c r="BB62" s="29">
        <f t="shared" si="79"/>
        <v>214226604.95281982</v>
      </c>
      <c r="BC62" s="29">
        <f t="shared" si="79"/>
        <v>214163188.24938691</v>
      </c>
      <c r="BD62" s="29">
        <f t="shared" si="79"/>
        <v>216592993.95028302</v>
      </c>
      <c r="BE62" s="29">
        <f t="shared" si="79"/>
        <v>219229195.13105902</v>
      </c>
      <c r="BF62" s="29">
        <f t="shared" si="79"/>
        <v>222737566.13445973</v>
      </c>
      <c r="BG62" s="29">
        <f t="shared" si="79"/>
        <v>225153066.50630897</v>
      </c>
      <c r="BH62" s="29">
        <f t="shared" si="79"/>
        <v>227621291.34181896</v>
      </c>
      <c r="BI62" s="29">
        <f t="shared" si="79"/>
        <v>230014498.27280992</v>
      </c>
      <c r="BJ62" s="29">
        <f t="shared" si="79"/>
        <v>232925179.23104009</v>
      </c>
    </row>
    <row r="63" spans="1:62" s="1" customFormat="1" ht="13.5" x14ac:dyDescent="0.25">
      <c r="A63" s="34" t="str">
        <f>+'EF. Anuales'!A62</f>
        <v>Cuatro por mil</v>
      </c>
      <c r="B63" s="27">
        <f>'EF. Anuales'!H62/12</f>
        <v>0</v>
      </c>
      <c r="C63" s="27">
        <f t="shared" ref="C63:AH63" si="80">+C45</f>
        <v>0</v>
      </c>
      <c r="D63" s="27">
        <f t="shared" si="80"/>
        <v>0</v>
      </c>
      <c r="E63" s="27">
        <f t="shared" si="80"/>
        <v>0</v>
      </c>
      <c r="F63" s="27">
        <f t="shared" si="80"/>
        <v>0</v>
      </c>
      <c r="G63" s="27">
        <f t="shared" si="80"/>
        <v>0</v>
      </c>
      <c r="H63" s="27">
        <f t="shared" si="80"/>
        <v>0</v>
      </c>
      <c r="I63" s="27">
        <f t="shared" si="80"/>
        <v>0</v>
      </c>
      <c r="J63" s="27">
        <f t="shared" si="80"/>
        <v>0</v>
      </c>
      <c r="K63" s="27">
        <f t="shared" si="80"/>
        <v>0</v>
      </c>
      <c r="L63" s="27">
        <f t="shared" si="80"/>
        <v>0</v>
      </c>
      <c r="M63" s="27">
        <f t="shared" si="80"/>
        <v>0</v>
      </c>
      <c r="N63" s="27">
        <f t="shared" si="80"/>
        <v>0</v>
      </c>
      <c r="O63" s="27">
        <f t="shared" si="80"/>
        <v>0</v>
      </c>
      <c r="P63" s="27">
        <f t="shared" si="80"/>
        <v>0</v>
      </c>
      <c r="Q63" s="27">
        <f t="shared" si="80"/>
        <v>0</v>
      </c>
      <c r="R63" s="27">
        <f t="shared" si="80"/>
        <v>0</v>
      </c>
      <c r="S63" s="27">
        <f t="shared" si="80"/>
        <v>0</v>
      </c>
      <c r="T63" s="27">
        <f t="shared" si="80"/>
        <v>0</v>
      </c>
      <c r="U63" s="27">
        <f t="shared" si="80"/>
        <v>0</v>
      </c>
      <c r="V63" s="27">
        <f t="shared" si="80"/>
        <v>0</v>
      </c>
      <c r="W63" s="27">
        <f t="shared" si="80"/>
        <v>0</v>
      </c>
      <c r="X63" s="27">
        <f t="shared" si="80"/>
        <v>0</v>
      </c>
      <c r="Y63" s="27">
        <f t="shared" si="80"/>
        <v>0</v>
      </c>
      <c r="Z63" s="27">
        <f t="shared" si="80"/>
        <v>0</v>
      </c>
      <c r="AA63" s="27">
        <f t="shared" si="80"/>
        <v>0</v>
      </c>
      <c r="AB63" s="27">
        <f t="shared" si="80"/>
        <v>0</v>
      </c>
      <c r="AC63" s="27">
        <f t="shared" si="80"/>
        <v>0</v>
      </c>
      <c r="AD63" s="27">
        <f t="shared" si="80"/>
        <v>0</v>
      </c>
      <c r="AE63" s="27">
        <f t="shared" si="80"/>
        <v>0</v>
      </c>
      <c r="AF63" s="27">
        <f t="shared" si="80"/>
        <v>0</v>
      </c>
      <c r="AG63" s="27">
        <f t="shared" si="80"/>
        <v>0</v>
      </c>
      <c r="AH63" s="27">
        <f t="shared" si="80"/>
        <v>0</v>
      </c>
      <c r="AI63" s="27">
        <f t="shared" ref="AI63:BJ63" si="81">+AI45</f>
        <v>0</v>
      </c>
      <c r="AJ63" s="27">
        <f t="shared" si="81"/>
        <v>0</v>
      </c>
      <c r="AK63" s="27">
        <f t="shared" si="81"/>
        <v>0</v>
      </c>
      <c r="AL63" s="27">
        <f t="shared" si="81"/>
        <v>0</v>
      </c>
      <c r="AM63" s="27">
        <f t="shared" si="81"/>
        <v>0</v>
      </c>
      <c r="AN63" s="27">
        <f t="shared" si="81"/>
        <v>0</v>
      </c>
      <c r="AO63" s="27">
        <f t="shared" si="81"/>
        <v>0</v>
      </c>
      <c r="AP63" s="27">
        <f t="shared" si="81"/>
        <v>0</v>
      </c>
      <c r="AQ63" s="27">
        <f t="shared" si="81"/>
        <v>0</v>
      </c>
      <c r="AR63" s="27">
        <f t="shared" si="81"/>
        <v>0</v>
      </c>
      <c r="AS63" s="27">
        <f t="shared" si="81"/>
        <v>0</v>
      </c>
      <c r="AT63" s="27">
        <f t="shared" si="81"/>
        <v>0</v>
      </c>
      <c r="AU63" s="27">
        <f t="shared" si="81"/>
        <v>0</v>
      </c>
      <c r="AV63" s="27">
        <f t="shared" si="81"/>
        <v>0</v>
      </c>
      <c r="AW63" s="27">
        <f t="shared" si="81"/>
        <v>0</v>
      </c>
      <c r="AX63" s="27">
        <f t="shared" si="81"/>
        <v>0</v>
      </c>
      <c r="AY63" s="27">
        <f t="shared" si="81"/>
        <v>0</v>
      </c>
      <c r="AZ63" s="27">
        <f t="shared" si="81"/>
        <v>0</v>
      </c>
      <c r="BA63" s="27">
        <f t="shared" si="81"/>
        <v>0</v>
      </c>
      <c r="BB63" s="27">
        <f t="shared" si="81"/>
        <v>0</v>
      </c>
      <c r="BC63" s="27">
        <f t="shared" si="81"/>
        <v>0</v>
      </c>
      <c r="BD63" s="27">
        <f t="shared" si="81"/>
        <v>0</v>
      </c>
      <c r="BE63" s="27">
        <f t="shared" si="81"/>
        <v>0</v>
      </c>
      <c r="BF63" s="27">
        <f t="shared" si="81"/>
        <v>0</v>
      </c>
      <c r="BG63" s="27">
        <f t="shared" si="81"/>
        <v>0</v>
      </c>
      <c r="BH63" s="27">
        <f t="shared" si="81"/>
        <v>0</v>
      </c>
      <c r="BI63" s="27">
        <f t="shared" si="81"/>
        <v>0</v>
      </c>
      <c r="BJ63" s="27">
        <f t="shared" si="81"/>
        <v>0</v>
      </c>
    </row>
    <row r="64" spans="1:62" s="1" customFormat="1" ht="13.5" x14ac:dyDescent="0.25">
      <c r="A64" s="34" t="s">
        <v>193</v>
      </c>
      <c r="B64" s="27">
        <f>'EF. Anuales'!H63/12</f>
        <v>0</v>
      </c>
      <c r="C64" s="27">
        <f>+anexos!B86</f>
        <v>0</v>
      </c>
      <c r="D64" s="27">
        <f>+anexos!C86</f>
        <v>0</v>
      </c>
      <c r="E64" s="27">
        <f>+anexos!D86</f>
        <v>0</v>
      </c>
      <c r="F64" s="27">
        <f>+anexos!E86</f>
        <v>0</v>
      </c>
      <c r="G64" s="27">
        <f>+anexos!F86</f>
        <v>0</v>
      </c>
      <c r="H64" s="27">
        <f>+anexos!G86</f>
        <v>0</v>
      </c>
      <c r="I64" s="27">
        <f>+anexos!H86</f>
        <v>0</v>
      </c>
      <c r="J64" s="27">
        <f>+anexos!I86</f>
        <v>0</v>
      </c>
      <c r="K64" s="27">
        <f>+anexos!J86</f>
        <v>0</v>
      </c>
      <c r="L64" s="27">
        <f>+anexos!K86</f>
        <v>0</v>
      </c>
      <c r="M64" s="27">
        <f>+anexos!L86</f>
        <v>0</v>
      </c>
      <c r="N64" s="27">
        <f>+anexos!M86</f>
        <v>0</v>
      </c>
      <c r="O64" s="27">
        <f>+anexos!N86</f>
        <v>0</v>
      </c>
      <c r="P64" s="27">
        <f>+anexos!O86</f>
        <v>0</v>
      </c>
      <c r="Q64" s="27">
        <f>+anexos!P86</f>
        <v>0</v>
      </c>
      <c r="R64" s="27">
        <f>+anexos!Q86</f>
        <v>0</v>
      </c>
      <c r="S64" s="27">
        <f>+anexos!R86</f>
        <v>0</v>
      </c>
      <c r="T64" s="27">
        <f>+anexos!S86</f>
        <v>0</v>
      </c>
      <c r="U64" s="27">
        <f>+anexos!T86</f>
        <v>0</v>
      </c>
      <c r="V64" s="27">
        <f>+anexos!U86</f>
        <v>0</v>
      </c>
      <c r="W64" s="27">
        <f>+anexos!V86</f>
        <v>0</v>
      </c>
      <c r="X64" s="27">
        <f>+anexos!W86</f>
        <v>0</v>
      </c>
      <c r="Y64" s="27">
        <f>+anexos!X86</f>
        <v>0</v>
      </c>
      <c r="Z64" s="27">
        <f>+anexos!Y86</f>
        <v>0</v>
      </c>
      <c r="AA64" s="27">
        <f>+anexos!Z86</f>
        <v>0</v>
      </c>
      <c r="AB64" s="27">
        <f>+anexos!AA86</f>
        <v>0</v>
      </c>
      <c r="AC64" s="27">
        <f>+anexos!AB86</f>
        <v>0</v>
      </c>
      <c r="AD64" s="27">
        <f>+anexos!AC86</f>
        <v>0</v>
      </c>
      <c r="AE64" s="27">
        <f>+anexos!AD86</f>
        <v>0</v>
      </c>
      <c r="AF64" s="27">
        <f>+anexos!AE86</f>
        <v>0</v>
      </c>
      <c r="AG64" s="27">
        <f>+anexos!AF86</f>
        <v>0</v>
      </c>
      <c r="AH64" s="27">
        <f>+anexos!AG86</f>
        <v>2059705.0453882564</v>
      </c>
      <c r="AI64" s="27">
        <f>+anexos!AH86</f>
        <v>2114533.9257029439</v>
      </c>
      <c r="AJ64" s="27">
        <f>+anexos!AI86</f>
        <v>3083706.0251807971</v>
      </c>
      <c r="AK64" s="27">
        <f>+anexos!AJ86</f>
        <v>2998047.5244813305</v>
      </c>
      <c r="AL64" s="27">
        <f>+anexos!AK86</f>
        <v>2914768.4265790712</v>
      </c>
      <c r="AM64" s="27">
        <f>+anexos!AL86</f>
        <v>3791057.4874375551</v>
      </c>
      <c r="AN64" s="27">
        <f>+anexos!AM86</f>
        <v>4311466.011688645</v>
      </c>
      <c r="AO64" s="27">
        <f>+anexos!AN86</f>
        <v>5191375.6069827043</v>
      </c>
      <c r="AP64" s="27">
        <f>+anexos!AO86</f>
        <v>5851015.2411665665</v>
      </c>
      <c r="AQ64" s="27">
        <f>+anexos!AP86</f>
        <v>5688487.0400230503</v>
      </c>
      <c r="AR64" s="27">
        <f>+anexos!AQ86</f>
        <v>5540964.3693808196</v>
      </c>
      <c r="AS64" s="27">
        <f>+anexos!AR86</f>
        <v>6633990.6230936553</v>
      </c>
      <c r="AT64" s="27">
        <f>+anexos!AS86</f>
        <v>7991302.7824047245</v>
      </c>
      <c r="AU64" s="27">
        <f>+anexos!AT86</f>
        <v>8249317.8940434074</v>
      </c>
      <c r="AV64" s="27">
        <f>+anexos!AU86</f>
        <v>8980082.5369064286</v>
      </c>
      <c r="AW64" s="27">
        <f>+anexos!AV86</f>
        <v>8730635.7997701392</v>
      </c>
      <c r="AX64" s="27">
        <f>+anexos!AW86</f>
        <v>8488118.1386654135</v>
      </c>
      <c r="AY64" s="27">
        <f>+anexos!AX86</f>
        <v>8603437.4623751491</v>
      </c>
      <c r="AZ64" s="27">
        <f>+anexos!AY86</f>
        <v>8903648.2278682794</v>
      </c>
      <c r="BA64" s="27">
        <f>+anexos!AZ86</f>
        <v>9674733.1842494383</v>
      </c>
      <c r="BB64" s="27">
        <f>+anexos!BA86</f>
        <v>10163463.793731883</v>
      </c>
      <c r="BC64" s="27">
        <f>+anexos!BB86</f>
        <v>9881145.355017107</v>
      </c>
      <c r="BD64" s="27">
        <f>+anexos!BC86</f>
        <v>9658852.4221705236</v>
      </c>
      <c r="BE64" s="27">
        <f>+anexos!BD86</f>
        <v>10568837.880040199</v>
      </c>
      <c r="BF64" s="27">
        <f>+anexos!BE86</f>
        <v>11645112.482611768</v>
      </c>
      <c r="BG64" s="27">
        <f>+anexos!BF86</f>
        <v>11803399.370505113</v>
      </c>
      <c r="BH64" s="27">
        <f>+anexos!BG86</f>
        <v>12339863.007168708</v>
      </c>
      <c r="BI64" s="27">
        <f>+anexos!BH86</f>
        <v>12649079.037590956</v>
      </c>
      <c r="BJ64" s="27">
        <f>+anexos!BI86</f>
        <v>13002971.406596916</v>
      </c>
    </row>
    <row r="65" spans="1:66" s="1" customFormat="1" ht="13.5" x14ac:dyDescent="0.25">
      <c r="A65" s="34" t="s">
        <v>1509</v>
      </c>
      <c r="B65" s="27">
        <f>'EF. Anuales'!H64/12</f>
        <v>79251540.485555574</v>
      </c>
      <c r="C65" s="27">
        <f>+'Gastos Generales 2021-2024'!J88-'Gastos Generales 2021-2024'!J85</f>
        <v>87880309.202299982</v>
      </c>
      <c r="D65" s="27">
        <f>+'Gastos Generales 2021-2024'!K88-'Gastos Generales 2021-2024'!K85</f>
        <v>87880309.202299982</v>
      </c>
      <c r="E65" s="27">
        <f>+'Gastos Generales 2021-2024'!L88-'Gastos Generales 2021-2024'!L85</f>
        <v>87880309.202299982</v>
      </c>
      <c r="F65" s="27">
        <f>+'Gastos Generales 2021-2024'!M88-'Gastos Generales 2021-2024'!M85</f>
        <v>87880309.202299982</v>
      </c>
      <c r="G65" s="27">
        <f>+'Gastos Generales 2021-2024'!N88-'Gastos Generales 2021-2024'!N85</f>
        <v>87880309.202299982</v>
      </c>
      <c r="H65" s="27">
        <f>+'Gastos Generales 2021-2024'!O88-'Gastos Generales 2021-2024'!O85</f>
        <v>87880309.202299982</v>
      </c>
      <c r="I65" s="27">
        <f>+'Gastos Generales 2021-2024'!P88-'Gastos Generales 2021-2024'!P85</f>
        <v>87380309.202299982</v>
      </c>
      <c r="J65" s="27">
        <f>+'Gastos Generales 2021-2024'!Q88-'Gastos Generales 2021-2024'!Q85</f>
        <v>87907205.215633318</v>
      </c>
      <c r="K65" s="27">
        <f>+'Gastos Generales 2021-2024'!R88-'Gastos Generales 2021-2024'!R85</f>
        <v>87907205.215633318</v>
      </c>
      <c r="L65" s="27">
        <f>+'Gastos Generales 2021-2024'!S88-'Gastos Generales 2021-2024'!S85</f>
        <v>88651261.895633325</v>
      </c>
      <c r="M65" s="27">
        <f>+'Gastos Generales 2021-2024'!T88-'Gastos Generales 2021-2024'!T85</f>
        <v>87907205.215633318</v>
      </c>
      <c r="N65" s="27">
        <f>+'Gastos Generales 2021-2024'!U88-'Gastos Generales 2021-2024'!U85</f>
        <v>87907205.215633318</v>
      </c>
      <c r="O65" s="27">
        <f>+'Gastos Generales 2021-2024'!V88-'Gastos Generales 2021-2024'!V85</f>
        <v>97354039.227886319</v>
      </c>
      <c r="P65" s="27">
        <f>+'Gastos Generales 2021-2024'!W88-'Gastos Generales 2021-2024'!W85</f>
        <v>97354039.227886319</v>
      </c>
      <c r="Q65" s="27">
        <f>+'Gastos Generales 2021-2024'!X88-'Gastos Generales 2021-2024'!X85</f>
        <v>97354039.227886319</v>
      </c>
      <c r="R65" s="27">
        <f>+'Gastos Generales 2021-2024'!Y88-'Gastos Generales 2021-2024'!Y85</f>
        <v>97354039.227886319</v>
      </c>
      <c r="S65" s="27">
        <f>+'Gastos Generales 2021-2024'!Z88-'Gastos Generales 2021-2024'!Z85</f>
        <v>97354039.227886319</v>
      </c>
      <c r="T65" s="27">
        <f>+'Gastos Generales 2021-2024'!AA88-'Gastos Generales 2021-2024'!AA85</f>
        <v>97354039.227886319</v>
      </c>
      <c r="U65" s="27">
        <f>+'Gastos Generales 2021-2024'!AB88-'Gastos Generales 2021-2024'!AB85</f>
        <v>97354039.227886319</v>
      </c>
      <c r="V65" s="27">
        <f>+'Gastos Generales 2021-2024'!AC88-'Gastos Generales 2021-2024'!AC85</f>
        <v>97576997.789352983</v>
      </c>
      <c r="W65" s="27">
        <f>+'Gastos Generales 2021-2024'!AD88-'Gastos Generales 2021-2024'!AD85</f>
        <v>97576997.789352983</v>
      </c>
      <c r="X65" s="27">
        <f>+'Gastos Generales 2021-2024'!AE88-'Gastos Generales 2021-2024'!AE85</f>
        <v>98402900.704152986</v>
      </c>
      <c r="Y65" s="27">
        <f>+'Gastos Generales 2021-2024'!AF88-'Gastos Generales 2021-2024'!AF85</f>
        <v>97576997.789352983</v>
      </c>
      <c r="Z65" s="27">
        <f>+'Gastos Generales 2021-2024'!AG88-'Gastos Generales 2021-2024'!AG85</f>
        <v>97576997.789352983</v>
      </c>
      <c r="AA65" s="27">
        <f>+'Gastos Generales 2021-2024'!AH88-'Gastos Generales 2021-2024'!AH85</f>
        <v>105142362.36611727</v>
      </c>
      <c r="AB65" s="27">
        <f>+'Gastos Generales 2021-2024'!AI88-'Gastos Generales 2021-2024'!AI85</f>
        <v>105142362.36611727</v>
      </c>
      <c r="AC65" s="27">
        <f>+'Gastos Generales 2021-2024'!AJ88-'Gastos Generales 2021-2024'!AJ85</f>
        <v>105142362.36611727</v>
      </c>
      <c r="AD65" s="27">
        <f>+'Gastos Generales 2021-2024'!AK88-'Gastos Generales 2021-2024'!AK85</f>
        <v>105142362.36611727</v>
      </c>
      <c r="AE65" s="27">
        <f>+'Gastos Generales 2021-2024'!AL88-'Gastos Generales 2021-2024'!AL85</f>
        <v>105142362.36611727</v>
      </c>
      <c r="AF65" s="27">
        <f>+'Gastos Generales 2021-2024'!AM88-'Gastos Generales 2021-2024'!AM85</f>
        <v>105142362.36611727</v>
      </c>
      <c r="AG65" s="27">
        <f>+'Gastos Generales 2021-2024'!AN88-'Gastos Generales 2021-2024'!AN85</f>
        <v>105142362.36611727</v>
      </c>
      <c r="AH65" s="27">
        <f>+'Gastos Generales 2021-2024'!AO88-'Gastos Generales 2021-2024'!AO85</f>
        <v>105383157.61250128</v>
      </c>
      <c r="AI65" s="27">
        <f>+'Gastos Generales 2021-2024'!AP88-'Gastos Generales 2021-2024'!AP85</f>
        <v>105383157.61250128</v>
      </c>
      <c r="AJ65" s="27">
        <f>+'Gastos Generales 2021-2024'!AQ88-'Gastos Generales 2021-2024'!AQ85</f>
        <v>106275132.76048528</v>
      </c>
      <c r="AK65" s="27">
        <f>+'Gastos Generales 2021-2024'!AR88-'Gastos Generales 2021-2024'!AR85</f>
        <v>105383157.61250128</v>
      </c>
      <c r="AL65" s="27">
        <f>+'Gastos Generales 2021-2024'!AS88-'Gastos Generales 2021-2024'!AS85</f>
        <v>105383157.61250128</v>
      </c>
      <c r="AM65" s="27">
        <f>+'Gastos Generales 2021-2024'!AT88-'Gastos Generales 2021-2024'!AT85</f>
        <v>111450904.10808429</v>
      </c>
      <c r="AN65" s="27">
        <f>+'Gastos Generales 2021-2024'!AU88-'Gastos Generales 2021-2024'!AU85</f>
        <v>111450904.10808429</v>
      </c>
      <c r="AO65" s="27">
        <f>+'Gastos Generales 2021-2024'!AV88-'Gastos Generales 2021-2024'!AV85</f>
        <v>111450904.10808429</v>
      </c>
      <c r="AP65" s="27">
        <f>+'Gastos Generales 2021-2024'!AW88-'Gastos Generales 2021-2024'!AW85</f>
        <v>111450904.10808429</v>
      </c>
      <c r="AQ65" s="27">
        <f>+'Gastos Generales 2021-2024'!AX88-'Gastos Generales 2021-2024'!AX85</f>
        <v>111450904.10808429</v>
      </c>
      <c r="AR65" s="27">
        <f>+'Gastos Generales 2021-2024'!AY88-'Gastos Generales 2021-2024'!AY85</f>
        <v>111450904.10808429</v>
      </c>
      <c r="AS65" s="27">
        <f>+'Gastos Generales 2021-2024'!AZ88-'Gastos Generales 2021-2024'!AZ85</f>
        <v>111450904.10808429</v>
      </c>
      <c r="AT65" s="27">
        <f>+'Gastos Generales 2021-2024'!BA88-'Gastos Generales 2021-2024'!BA85</f>
        <v>111706147.06925134</v>
      </c>
      <c r="AU65" s="27">
        <f>+'Gastos Generales 2021-2024'!BB88-'Gastos Generales 2021-2024'!BB85</f>
        <v>111706147.06925134</v>
      </c>
      <c r="AV65" s="27">
        <f>+'Gastos Generales 2021-2024'!BC88-'Gastos Generales 2021-2024'!BC85</f>
        <v>112651640.72611438</v>
      </c>
      <c r="AW65" s="27">
        <f>+'Gastos Generales 2021-2024'!BD88-'Gastos Generales 2021-2024'!BD85</f>
        <v>111706147.06925134</v>
      </c>
      <c r="AX65" s="27">
        <f>+'Gastos Generales 2021-2024'!BE88-'Gastos Generales 2021-2024'!BE85</f>
        <v>111706147.06925134</v>
      </c>
      <c r="AY65" s="27">
        <f>+'Gastos Generales 2021-2024'!BF88-'Gastos Generales 2021-2024'!BF85</f>
        <v>115908940.27240767</v>
      </c>
      <c r="AZ65" s="27">
        <f>+'Gastos Generales 2021-2024'!BG88-'Gastos Generales 2021-2024'!BG85</f>
        <v>115908940.27240767</v>
      </c>
      <c r="BA65" s="27">
        <f>+'Gastos Generales 2021-2024'!BH88-'Gastos Generales 2021-2024'!BH85</f>
        <v>115908940.27240767</v>
      </c>
      <c r="BB65" s="27">
        <f>+'Gastos Generales 2021-2024'!BI88-'Gastos Generales 2021-2024'!BI85</f>
        <v>115908940.27240767</v>
      </c>
      <c r="BC65" s="27">
        <f>+'Gastos Generales 2021-2024'!BJ88-'Gastos Generales 2021-2024'!BJ85</f>
        <v>115908940.27240767</v>
      </c>
      <c r="BD65" s="27">
        <f>+'Gastos Generales 2021-2024'!BK88-'Gastos Generales 2021-2024'!BK85</f>
        <v>115908940.27240767</v>
      </c>
      <c r="BE65" s="27">
        <f>+'Gastos Generales 2021-2024'!BL88-'Gastos Generales 2021-2024'!BL85</f>
        <v>115908940.27240767</v>
      </c>
      <c r="BF65" s="27">
        <f>+'Gastos Generales 2021-2024'!BM88-'Gastos Generales 2021-2024'!BM85</f>
        <v>116174392.95202139</v>
      </c>
      <c r="BG65" s="27">
        <f>+'Gastos Generales 2021-2024'!BN88-'Gastos Generales 2021-2024'!BN85</f>
        <v>116174392.95202139</v>
      </c>
      <c r="BH65" s="27">
        <f>+'Gastos Generales 2021-2024'!BO88-'Gastos Generales 2021-2024'!BO85</f>
        <v>117157706.35515895</v>
      </c>
      <c r="BI65" s="27">
        <f>+'Gastos Generales 2021-2024'!BP88-'Gastos Generales 2021-2024'!BP85</f>
        <v>116174392.95202139</v>
      </c>
      <c r="BJ65" s="27">
        <f>+'Gastos Generales 2021-2024'!BQ88-'Gastos Generales 2021-2024'!BQ85</f>
        <v>116174392.95202139</v>
      </c>
    </row>
    <row r="66" spans="1:66" s="1" customFormat="1" ht="13.5" x14ac:dyDescent="0.25">
      <c r="A66" s="34" t="str">
        <f>+'EF. Anuales'!A65</f>
        <v>Gastos TC</v>
      </c>
      <c r="B66" s="27">
        <f>'EF. Anuales'!H65/12</f>
        <v>0</v>
      </c>
      <c r="C66" s="27">
        <v>0</v>
      </c>
      <c r="D66" s="27">
        <v>0</v>
      </c>
      <c r="E66" s="27">
        <v>0</v>
      </c>
      <c r="F66" s="27">
        <v>0</v>
      </c>
      <c r="G66" s="27">
        <f>+'FLUJO DE CARTERA'!G107+'FLUJO DE CARTERA'!G103+'FLUJO DE CARTERA'!G105</f>
        <v>0</v>
      </c>
      <c r="H66" s="27">
        <f>+'FLUJO DE CARTERA'!H107+'FLUJO DE CARTERA'!H103+'FLUJO DE CARTERA'!H105</f>
        <v>0</v>
      </c>
      <c r="I66" s="27">
        <f>+'FLUJO DE CARTERA'!I107+'FLUJO DE CARTERA'!I103+'FLUJO DE CARTERA'!I105</f>
        <v>0</v>
      </c>
      <c r="J66" s="27">
        <f>+'FLUJO DE CARTERA'!J107+'FLUJO DE CARTERA'!J103+'FLUJO DE CARTERA'!J105</f>
        <v>0</v>
      </c>
      <c r="K66" s="27">
        <f>+'FLUJO DE CARTERA'!K107+'FLUJO DE CARTERA'!K103+'FLUJO DE CARTERA'!K105</f>
        <v>0</v>
      </c>
      <c r="L66" s="27">
        <f>+'FLUJO DE CARTERA'!L107+'FLUJO DE CARTERA'!L103+'FLUJO DE CARTERA'!L105</f>
        <v>0</v>
      </c>
      <c r="M66" s="27">
        <f>+'FLUJO DE CARTERA'!M107+'FLUJO DE CARTERA'!M103+'FLUJO DE CARTERA'!M105</f>
        <v>0</v>
      </c>
      <c r="N66" s="27">
        <f>+'FLUJO DE CARTERA'!N107+'FLUJO DE CARTERA'!N103+'FLUJO DE CARTERA'!N105</f>
        <v>0</v>
      </c>
      <c r="O66" s="27">
        <f>+'FLUJO DE CARTERA'!O107+'FLUJO DE CARTERA'!O103+'FLUJO DE CARTERA'!O105</f>
        <v>0</v>
      </c>
      <c r="P66" s="27">
        <f>+'FLUJO DE CARTERA'!P107+'FLUJO DE CARTERA'!P103+'FLUJO DE CARTERA'!P105</f>
        <v>0</v>
      </c>
      <c r="Q66" s="27">
        <f>+'FLUJO DE CARTERA'!Q107+'FLUJO DE CARTERA'!Q103+'FLUJO DE CARTERA'!Q105</f>
        <v>0</v>
      </c>
      <c r="R66" s="27">
        <f>+'FLUJO DE CARTERA'!R107+'FLUJO DE CARTERA'!R103+'FLUJO DE CARTERA'!R105</f>
        <v>0</v>
      </c>
      <c r="S66" s="27">
        <f>+'FLUJO DE CARTERA'!S107+'FLUJO DE CARTERA'!S103+'FLUJO DE CARTERA'!S105</f>
        <v>0</v>
      </c>
      <c r="T66" s="27">
        <f>+'FLUJO DE CARTERA'!T107+'FLUJO DE CARTERA'!T103+'FLUJO DE CARTERA'!T105</f>
        <v>0</v>
      </c>
      <c r="U66" s="27">
        <f>+'FLUJO DE CARTERA'!U107+'FLUJO DE CARTERA'!U103+'FLUJO DE CARTERA'!U105</f>
        <v>0</v>
      </c>
      <c r="V66" s="27">
        <f>+'FLUJO DE CARTERA'!V107+'FLUJO DE CARTERA'!V103+'FLUJO DE CARTERA'!V105</f>
        <v>0</v>
      </c>
      <c r="W66" s="27">
        <f>+'FLUJO DE CARTERA'!W107+'FLUJO DE CARTERA'!W103+'FLUJO DE CARTERA'!W105</f>
        <v>0</v>
      </c>
      <c r="X66" s="27">
        <f>+'FLUJO DE CARTERA'!X107+'FLUJO DE CARTERA'!X103+'FLUJO DE CARTERA'!X105</f>
        <v>0</v>
      </c>
      <c r="Y66" s="27">
        <f>+'FLUJO DE CARTERA'!Y107+'FLUJO DE CARTERA'!Y103+'FLUJO DE CARTERA'!Y105</f>
        <v>0</v>
      </c>
      <c r="Z66" s="27">
        <f>+'FLUJO DE CARTERA'!Z107+'FLUJO DE CARTERA'!Z103+'FLUJO DE CARTERA'!Z105</f>
        <v>0</v>
      </c>
      <c r="AA66" s="27">
        <f>+'FLUJO DE CARTERA'!AA107+'FLUJO DE CARTERA'!AA103+'FLUJO DE CARTERA'!AA105</f>
        <v>0</v>
      </c>
      <c r="AB66" s="27">
        <f>+'FLUJO DE CARTERA'!AB107+'FLUJO DE CARTERA'!AB103+'FLUJO DE CARTERA'!AB105</f>
        <v>0</v>
      </c>
      <c r="AC66" s="27">
        <f>+'FLUJO DE CARTERA'!AC107+'FLUJO DE CARTERA'!AC103+'FLUJO DE CARTERA'!AC105</f>
        <v>0</v>
      </c>
      <c r="AD66" s="27">
        <f>+'FLUJO DE CARTERA'!AD107+'FLUJO DE CARTERA'!AD103+'FLUJO DE CARTERA'!AD105</f>
        <v>0</v>
      </c>
      <c r="AE66" s="27">
        <f>+'FLUJO DE CARTERA'!AE107+'FLUJO DE CARTERA'!AE103+'FLUJO DE CARTERA'!AE105</f>
        <v>0</v>
      </c>
      <c r="AF66" s="27">
        <f>+'FLUJO DE CARTERA'!AF107+'FLUJO DE CARTERA'!AF103+'FLUJO DE CARTERA'!AF105</f>
        <v>0</v>
      </c>
      <c r="AG66" s="27">
        <f>+'FLUJO DE CARTERA'!AG107+'FLUJO DE CARTERA'!AG103+'FLUJO DE CARTERA'!AG105</f>
        <v>0</v>
      </c>
      <c r="AH66" s="27">
        <f>+'FLUJO DE CARTERA'!AH107+'FLUJO DE CARTERA'!AH103+'FLUJO DE CARTERA'!AH105</f>
        <v>0</v>
      </c>
      <c r="AI66" s="27">
        <f>+'FLUJO DE CARTERA'!AI107+'FLUJO DE CARTERA'!AI103+'FLUJO DE CARTERA'!AI105</f>
        <v>0</v>
      </c>
      <c r="AJ66" s="27">
        <f>+'FLUJO DE CARTERA'!AJ107+'FLUJO DE CARTERA'!AJ103+'FLUJO DE CARTERA'!AJ105</f>
        <v>0</v>
      </c>
      <c r="AK66" s="27">
        <f>+'FLUJO DE CARTERA'!AK107+'FLUJO DE CARTERA'!AK103+'FLUJO DE CARTERA'!AK105</f>
        <v>0</v>
      </c>
      <c r="AL66" s="27">
        <f>+'FLUJO DE CARTERA'!AL107+'FLUJO DE CARTERA'!AL103+'FLUJO DE CARTERA'!AL105</f>
        <v>0</v>
      </c>
      <c r="AM66" s="27">
        <f>+'FLUJO DE CARTERA'!AM107+'FLUJO DE CARTERA'!AM103+'FLUJO DE CARTERA'!AM105</f>
        <v>0</v>
      </c>
      <c r="AN66" s="27">
        <f>+'FLUJO DE CARTERA'!AN107+'FLUJO DE CARTERA'!AN103+'FLUJO DE CARTERA'!AN105</f>
        <v>0</v>
      </c>
      <c r="AO66" s="27">
        <f>+'FLUJO DE CARTERA'!AO107+'FLUJO DE CARTERA'!AO103+'FLUJO DE CARTERA'!AO105</f>
        <v>0</v>
      </c>
      <c r="AP66" s="27">
        <f>+'FLUJO DE CARTERA'!AP107+'FLUJO DE CARTERA'!AP103+'FLUJO DE CARTERA'!AP105</f>
        <v>0</v>
      </c>
      <c r="AQ66" s="27">
        <f>+'FLUJO DE CARTERA'!AQ107+'FLUJO DE CARTERA'!AQ103+'FLUJO DE CARTERA'!AQ105</f>
        <v>0</v>
      </c>
      <c r="AR66" s="27">
        <f>+'FLUJO DE CARTERA'!AR107+'FLUJO DE CARTERA'!AR103+'FLUJO DE CARTERA'!AR105</f>
        <v>0</v>
      </c>
      <c r="AS66" s="27">
        <f>+'FLUJO DE CARTERA'!AS107+'FLUJO DE CARTERA'!AS103+'FLUJO DE CARTERA'!AS105</f>
        <v>0</v>
      </c>
      <c r="AT66" s="27">
        <f>+'FLUJO DE CARTERA'!AT107+'FLUJO DE CARTERA'!AT103+'FLUJO DE CARTERA'!AT105</f>
        <v>0</v>
      </c>
      <c r="AU66" s="27">
        <f>+'FLUJO DE CARTERA'!AU107+'FLUJO DE CARTERA'!AU103+'FLUJO DE CARTERA'!AU105</f>
        <v>0</v>
      </c>
      <c r="AV66" s="27">
        <f>+'FLUJO DE CARTERA'!AV107+'FLUJO DE CARTERA'!AV103+'FLUJO DE CARTERA'!AV105</f>
        <v>0</v>
      </c>
      <c r="AW66" s="27">
        <f>+'FLUJO DE CARTERA'!AW107+'FLUJO DE CARTERA'!AW103+'FLUJO DE CARTERA'!AW105</f>
        <v>0</v>
      </c>
      <c r="AX66" s="27">
        <f>+'FLUJO DE CARTERA'!AX107+'FLUJO DE CARTERA'!AX103+'FLUJO DE CARTERA'!AX105</f>
        <v>0</v>
      </c>
      <c r="AY66" s="27">
        <f>+'FLUJO DE CARTERA'!AY107+'FLUJO DE CARTERA'!AY103+'FLUJO DE CARTERA'!AY105</f>
        <v>0</v>
      </c>
      <c r="AZ66" s="27">
        <f>+'FLUJO DE CARTERA'!AZ107+'FLUJO DE CARTERA'!AZ103+'FLUJO DE CARTERA'!AZ105</f>
        <v>0</v>
      </c>
      <c r="BA66" s="27">
        <f>+'FLUJO DE CARTERA'!BA107+'FLUJO DE CARTERA'!BA103+'FLUJO DE CARTERA'!BA105</f>
        <v>0</v>
      </c>
      <c r="BB66" s="27">
        <f>+'FLUJO DE CARTERA'!BB107+'FLUJO DE CARTERA'!BB103+'FLUJO DE CARTERA'!BB105</f>
        <v>0</v>
      </c>
      <c r="BC66" s="27">
        <f>+'FLUJO DE CARTERA'!BC107+'FLUJO DE CARTERA'!BC103+'FLUJO DE CARTERA'!BC105</f>
        <v>0</v>
      </c>
      <c r="BD66" s="27">
        <f>+'FLUJO DE CARTERA'!BD107+'FLUJO DE CARTERA'!BD103+'FLUJO DE CARTERA'!BD105</f>
        <v>0</v>
      </c>
      <c r="BE66" s="27">
        <f>+'FLUJO DE CARTERA'!BE107+'FLUJO DE CARTERA'!BE103+'FLUJO DE CARTERA'!BE105</f>
        <v>0</v>
      </c>
      <c r="BF66" s="27">
        <f>+'FLUJO DE CARTERA'!BF107+'FLUJO DE CARTERA'!BF103+'FLUJO DE CARTERA'!BF105</f>
        <v>0</v>
      </c>
      <c r="BG66" s="27">
        <f>+'FLUJO DE CARTERA'!BG107+'FLUJO DE CARTERA'!BG103+'FLUJO DE CARTERA'!BG105</f>
        <v>0</v>
      </c>
      <c r="BH66" s="27">
        <f>+'FLUJO DE CARTERA'!BH107+'FLUJO DE CARTERA'!BH103+'FLUJO DE CARTERA'!BH105</f>
        <v>0</v>
      </c>
      <c r="BI66" s="27">
        <f>+'FLUJO DE CARTERA'!BI107+'FLUJO DE CARTERA'!BI103+'FLUJO DE CARTERA'!BI105</f>
        <v>0</v>
      </c>
      <c r="BJ66" s="27">
        <f>+'FLUJO DE CARTERA'!BJ107+'FLUJO DE CARTERA'!BJ103+'FLUJO DE CARTERA'!BJ105</f>
        <v>0</v>
      </c>
    </row>
    <row r="67" spans="1:66" s="1" customFormat="1" ht="13.5" x14ac:dyDescent="0.25">
      <c r="A67" s="34" t="str">
        <f>+'EF. Anuales'!A66</f>
        <v>Depreciaciones y Amortizaciones</v>
      </c>
      <c r="B67" s="27">
        <f>'EF. Anuales'!H66/12</f>
        <v>975845.33333333337</v>
      </c>
      <c r="C67" s="36">
        <f>+anexos!B39+anexos!B46</f>
        <v>1111111.111111111</v>
      </c>
      <c r="D67" s="36">
        <f>+anexos!C39+anexos!C46</f>
        <v>1080246.913580247</v>
      </c>
      <c r="E67" s="36">
        <f>+anexos!D39+anexos!D46</f>
        <v>1050240.0548696844</v>
      </c>
      <c r="F67" s="36">
        <f>+anexos!E39+anexos!E46</f>
        <v>1021066.7200121933</v>
      </c>
      <c r="G67" s="36">
        <f>+anexos!F39+anexos!F46</f>
        <v>992703.75556741015</v>
      </c>
      <c r="H67" s="36">
        <f>+anexos!G39+anexos!G46</f>
        <v>965128.65124609321</v>
      </c>
      <c r="I67" s="36">
        <f>+anexos!H39+anexos!H46</f>
        <v>938319.52204481279</v>
      </c>
      <c r="J67" s="36">
        <f>+anexos!I39+anexos!I46</f>
        <v>912255.09087690141</v>
      </c>
      <c r="K67" s="36">
        <f>+anexos!J39+anexos!J46</f>
        <v>886914.67168587644</v>
      </c>
      <c r="L67" s="36">
        <f>+anexos!K39+anexos!K46</f>
        <v>862278.15302793542</v>
      </c>
      <c r="M67" s="36">
        <f>+anexos!L39+anexos!L46</f>
        <v>838325.98211049265</v>
      </c>
      <c r="N67" s="36">
        <f>+anexos!M39+anexos!M46</f>
        <v>815039.14927409007</v>
      </c>
      <c r="O67" s="36">
        <f>+anexos!N39+anexos!N46</f>
        <v>1431288.0617942542</v>
      </c>
      <c r="P67" s="36">
        <f>+anexos!O39+anexos!O46</f>
        <v>1391530.0600777473</v>
      </c>
      <c r="Q67" s="36">
        <f>+anexos!P39+anexos!P46</f>
        <v>1352876.4472978099</v>
      </c>
      <c r="R67" s="36">
        <f>+anexos!Q39+anexos!Q46</f>
        <v>1315296.5459839818</v>
      </c>
      <c r="S67" s="36">
        <f>+anexos!R39+anexos!R46</f>
        <v>1278760.5308177599</v>
      </c>
      <c r="T67" s="36">
        <f>+anexos!S39+anexos!S46</f>
        <v>1243239.404961711</v>
      </c>
      <c r="U67" s="36">
        <f>+anexos!T39+anexos!T46</f>
        <v>1208704.9770461079</v>
      </c>
      <c r="V67" s="36">
        <f>+anexos!U39+anexos!U46</f>
        <v>1175129.838794827</v>
      </c>
      <c r="W67" s="36">
        <f>+anexos!V39+anexos!V46</f>
        <v>1142487.3432727484</v>
      </c>
      <c r="X67" s="36">
        <f>+anexos!W39+anexos!W46</f>
        <v>1110751.5837373945</v>
      </c>
      <c r="Y67" s="36">
        <f>+anexos!X39+anexos!X46</f>
        <v>1079897.3730780224</v>
      </c>
      <c r="Z67" s="36">
        <f>+anexos!Y39+anexos!Y46</f>
        <v>1049900.2238258549</v>
      </c>
      <c r="AA67" s="36">
        <f>+anexos!Z39+anexos!Z46</f>
        <v>1720319.6620529145</v>
      </c>
      <c r="AB67" s="36">
        <f>+anexos!AA39+anexos!AA46</f>
        <v>1672533.0047736668</v>
      </c>
      <c r="AC67" s="36">
        <f>+anexos!AB39+anexos!AB46</f>
        <v>1626073.7546410649</v>
      </c>
      <c r="AD67" s="36">
        <f>+anexos!AC39+anexos!AC46</f>
        <v>1580905.0392343688</v>
      </c>
      <c r="AE67" s="36">
        <f>+anexos!AD39+anexos!AD46</f>
        <v>1536991.0103667474</v>
      </c>
      <c r="AF67" s="36">
        <f>+anexos!AE39+anexos!AE46</f>
        <v>1494296.8156343377</v>
      </c>
      <c r="AG67" s="36">
        <f>+anexos!AF39+anexos!AF46</f>
        <v>1452788.5707556061</v>
      </c>
      <c r="AH67" s="36">
        <f>+anexos!AG39+anexos!AG46</f>
        <v>1412433.3326790615</v>
      </c>
      <c r="AI67" s="36">
        <f>+anexos!AH39+anexos!AH46</f>
        <v>1373199.0734379764</v>
      </c>
      <c r="AJ67" s="36">
        <f>+anexos!AI39+anexos!AI46</f>
        <v>1335054.6547313659</v>
      </c>
      <c r="AK67" s="36">
        <f>+anexos!AJ39+anexos!AJ46</f>
        <v>1297969.8032110503</v>
      </c>
      <c r="AL67" s="36">
        <f>+anexos!AK39+anexos!AK46</f>
        <v>1261915.0864551878</v>
      </c>
      <c r="AM67" s="36">
        <f>+anexos!AL39+anexos!AL46</f>
        <v>1978913.9729425434</v>
      </c>
      <c r="AN67" s="36">
        <f>+anexos!AM39+anexos!AM46</f>
        <v>1923944.1403608061</v>
      </c>
      <c r="AO67" s="36">
        <f>+anexos!AN39+anexos!AN46</f>
        <v>1870501.247573006</v>
      </c>
      <c r="AP67" s="36">
        <f>+anexos!AO39+anexos!AO46</f>
        <v>1818542.879584867</v>
      </c>
      <c r="AQ67" s="36">
        <f>+anexos!AP39+anexos!AP46</f>
        <v>1768027.7995963986</v>
      </c>
      <c r="AR67" s="36">
        <f>+anexos!AQ39+anexos!AQ46</f>
        <v>1718915.9162742766</v>
      </c>
      <c r="AS67" s="36">
        <f>+anexos!AR39+anexos!AR46</f>
        <v>1671168.2519333242</v>
      </c>
      <c r="AT67" s="36">
        <f>+anexos!AS39+anexos!AS46</f>
        <v>1624746.9116018431</v>
      </c>
      <c r="AU67" s="36">
        <f>+anexos!AT39+anexos!AT46</f>
        <v>1579615.0529462365</v>
      </c>
      <c r="AV67" s="36">
        <f>+anexos!AU39+anexos!AU46</f>
        <v>1535736.8570310632</v>
      </c>
      <c r="AW67" s="36">
        <f>+anexos!AV39+anexos!AV46</f>
        <v>1493077.4998913114</v>
      </c>
      <c r="AX67" s="36">
        <f>+anexos!AW39+anexos!AW46</f>
        <v>1451603.1248943305</v>
      </c>
      <c r="AY67" s="36">
        <f>+anexos!AX39+anexos!AX46</f>
        <v>2204695.7637861543</v>
      </c>
      <c r="AZ67" s="36">
        <f>+anexos!AY39+anexos!AY46</f>
        <v>2143454.2147920947</v>
      </c>
      <c r="BA67" s="36">
        <f>+anexos!AZ39+anexos!AZ46</f>
        <v>2083913.8199367588</v>
      </c>
      <c r="BB67" s="36">
        <f>+anexos!BA39+anexos!BA46</f>
        <v>2026027.3249385159</v>
      </c>
      <c r="BC67" s="36">
        <f>+anexos!BB39+anexos!BB46</f>
        <v>1969748.788134668</v>
      </c>
      <c r="BD67" s="36">
        <f>+anexos!BC39+anexos!BC46</f>
        <v>1915033.5440198162</v>
      </c>
      <c r="BE67" s="36">
        <f>+anexos!BD39+anexos!BD46</f>
        <v>1861838.1677970435</v>
      </c>
      <c r="BF67" s="36">
        <f>+anexos!BE39+anexos!BE46</f>
        <v>1810120.4409137922</v>
      </c>
      <c r="BG67" s="36">
        <f>+anexos!BF39+anexos!BF46</f>
        <v>1759839.317555076</v>
      </c>
      <c r="BH67" s="36">
        <f>+anexos!BG39+anexos!BG46</f>
        <v>1710954.892067435</v>
      </c>
      <c r="BI67" s="36">
        <f>+anexos!BH39+anexos!BH46</f>
        <v>1663428.3672877839</v>
      </c>
      <c r="BJ67" s="36">
        <f>+anexos!BI39+anexos!BI46</f>
        <v>1617222.0237520123</v>
      </c>
    </row>
    <row r="68" spans="1:66" s="143" customFormat="1" ht="13.5" x14ac:dyDescent="0.25">
      <c r="A68" s="141" t="str">
        <f>+'EF. Anuales'!A67</f>
        <v>Gastos Varios y otros gastos</v>
      </c>
      <c r="B68" s="27">
        <f>'EF. Anuales'!H67/12</f>
        <v>6149163.9744444443</v>
      </c>
      <c r="C68" s="142">
        <f>+'Gastos Generales 2021-2024'!J85</f>
        <v>10000000</v>
      </c>
      <c r="D68" s="142">
        <f>+'Gastos Generales 2021-2024'!K85</f>
        <v>10000000</v>
      </c>
      <c r="E68" s="142">
        <f>+'Gastos Generales 2021-2024'!L85</f>
        <v>10000000</v>
      </c>
      <c r="F68" s="142">
        <f>+'Gastos Generales 2021-2024'!M85</f>
        <v>10000000</v>
      </c>
      <c r="G68" s="142">
        <f>+'Gastos Generales 2021-2024'!N85</f>
        <v>10000000</v>
      </c>
      <c r="H68" s="142">
        <f>+'Gastos Generales 2021-2024'!O85</f>
        <v>10000000</v>
      </c>
      <c r="I68" s="142">
        <f>+'Gastos Generales 2021-2024'!P85</f>
        <v>10000000</v>
      </c>
      <c r="J68" s="142">
        <f>+'Gastos Generales 2021-2024'!Q85</f>
        <v>10000000</v>
      </c>
      <c r="K68" s="142">
        <f>+'Gastos Generales 2021-2024'!R85</f>
        <v>10000000</v>
      </c>
      <c r="L68" s="142">
        <f>+'Gastos Generales 2021-2024'!S85</f>
        <v>10000000</v>
      </c>
      <c r="M68" s="142">
        <f>+'Gastos Generales 2021-2024'!T85</f>
        <v>10000000</v>
      </c>
      <c r="N68" s="142">
        <f>+'Gastos Generales 2021-2024'!U85</f>
        <v>10000000</v>
      </c>
      <c r="O68" s="142">
        <f>+'Gastos Generales 2021-2024'!V85</f>
        <v>11100000.000000002</v>
      </c>
      <c r="P68" s="142">
        <f>+'Gastos Generales 2021-2024'!W85</f>
        <v>11100000.000000002</v>
      </c>
      <c r="Q68" s="142">
        <f>+'Gastos Generales 2021-2024'!X85</f>
        <v>11100000.000000002</v>
      </c>
      <c r="R68" s="142">
        <f>+'Gastos Generales 2021-2024'!Y85</f>
        <v>11100000.000000002</v>
      </c>
      <c r="S68" s="142">
        <f>+'Gastos Generales 2021-2024'!Z85</f>
        <v>11100000.000000002</v>
      </c>
      <c r="T68" s="142">
        <f>+'Gastos Generales 2021-2024'!AA85</f>
        <v>11100000.000000002</v>
      </c>
      <c r="U68" s="142">
        <f>+'Gastos Generales 2021-2024'!AB85</f>
        <v>11100000.000000002</v>
      </c>
      <c r="V68" s="142">
        <f>+'Gastos Generales 2021-2024'!AC85</f>
        <v>11100000.000000002</v>
      </c>
      <c r="W68" s="142">
        <f>+'Gastos Generales 2021-2024'!AD85</f>
        <v>11100000.000000002</v>
      </c>
      <c r="X68" s="142">
        <f>+'Gastos Generales 2021-2024'!AE85</f>
        <v>11100000.000000002</v>
      </c>
      <c r="Y68" s="142">
        <f>+'Gastos Generales 2021-2024'!AF85</f>
        <v>11100000.000000002</v>
      </c>
      <c r="Z68" s="142">
        <f>+'Gastos Generales 2021-2024'!AG85</f>
        <v>11100000.000000002</v>
      </c>
      <c r="AA68" s="142">
        <f>+'Gastos Generales 2021-2024'!AH85</f>
        <v>11988000.000000004</v>
      </c>
      <c r="AB68" s="142">
        <f>+'Gastos Generales 2021-2024'!AI85</f>
        <v>11988000.000000004</v>
      </c>
      <c r="AC68" s="142">
        <f>+'Gastos Generales 2021-2024'!AJ85</f>
        <v>11988000.000000004</v>
      </c>
      <c r="AD68" s="142">
        <f>+'Gastos Generales 2021-2024'!AK85</f>
        <v>11988000.000000004</v>
      </c>
      <c r="AE68" s="142">
        <f>+'Gastos Generales 2021-2024'!AL85</f>
        <v>11988000.000000004</v>
      </c>
      <c r="AF68" s="142">
        <f>+'Gastos Generales 2021-2024'!AM85</f>
        <v>11988000.000000004</v>
      </c>
      <c r="AG68" s="142">
        <f>+'Gastos Generales 2021-2024'!AN85</f>
        <v>11988000.000000004</v>
      </c>
      <c r="AH68" s="142">
        <f>+'Gastos Generales 2021-2024'!AO85</f>
        <v>11988000.000000004</v>
      </c>
      <c r="AI68" s="142">
        <f>+'Gastos Generales 2021-2024'!AP85</f>
        <v>11988000.000000004</v>
      </c>
      <c r="AJ68" s="142">
        <f>+'Gastos Generales 2021-2024'!AQ85</f>
        <v>11988000.000000004</v>
      </c>
      <c r="AK68" s="142">
        <f>+'Gastos Generales 2021-2024'!AR85</f>
        <v>11988000.000000004</v>
      </c>
      <c r="AL68" s="142">
        <f>+'Gastos Generales 2021-2024'!AS85</f>
        <v>11988000.000000004</v>
      </c>
      <c r="AM68" s="142">
        <f>+'Gastos Generales 2021-2024'!AT85</f>
        <v>12707280.000000004</v>
      </c>
      <c r="AN68" s="142">
        <f>+'Gastos Generales 2021-2024'!AU85</f>
        <v>12707280.000000004</v>
      </c>
      <c r="AO68" s="142">
        <f>+'Gastos Generales 2021-2024'!AV85</f>
        <v>12707280.000000004</v>
      </c>
      <c r="AP68" s="142">
        <f>+'Gastos Generales 2021-2024'!AW85</f>
        <v>12707280.000000004</v>
      </c>
      <c r="AQ68" s="142">
        <f>+'Gastos Generales 2021-2024'!AX85</f>
        <v>12707280.000000004</v>
      </c>
      <c r="AR68" s="142">
        <f>+'Gastos Generales 2021-2024'!AY85</f>
        <v>12707280.000000004</v>
      </c>
      <c r="AS68" s="142">
        <f>+'Gastos Generales 2021-2024'!AZ85</f>
        <v>12707280.000000004</v>
      </c>
      <c r="AT68" s="142">
        <f>+'Gastos Generales 2021-2024'!BA85</f>
        <v>12707280.000000004</v>
      </c>
      <c r="AU68" s="142">
        <f>+'Gastos Generales 2021-2024'!BB85</f>
        <v>12707280.000000004</v>
      </c>
      <c r="AV68" s="142">
        <f>+'Gastos Generales 2021-2024'!BC85</f>
        <v>12707280.000000004</v>
      </c>
      <c r="AW68" s="142">
        <f>+'Gastos Generales 2021-2024'!BD85</f>
        <v>12707280.000000004</v>
      </c>
      <c r="AX68" s="142">
        <f>+'Gastos Generales 2021-2024'!BE85</f>
        <v>12707280.000000004</v>
      </c>
      <c r="AY68" s="142">
        <f>+'Gastos Generales 2021-2024'!BF85</f>
        <v>13215571.200000005</v>
      </c>
      <c r="AZ68" s="142">
        <f>+'Gastos Generales 2021-2024'!BG85</f>
        <v>13215571.200000005</v>
      </c>
      <c r="BA68" s="142">
        <f>+'Gastos Generales 2021-2024'!BH85</f>
        <v>13215571.200000005</v>
      </c>
      <c r="BB68" s="142">
        <f>+'Gastos Generales 2021-2024'!BI85</f>
        <v>13215571.200000005</v>
      </c>
      <c r="BC68" s="142">
        <f>+'Gastos Generales 2021-2024'!BJ85</f>
        <v>13215571.200000005</v>
      </c>
      <c r="BD68" s="142">
        <f>+'Gastos Generales 2021-2024'!BK85</f>
        <v>13215571.200000005</v>
      </c>
      <c r="BE68" s="142">
        <f>+'Gastos Generales 2021-2024'!BL85</f>
        <v>13215571.200000005</v>
      </c>
      <c r="BF68" s="142">
        <f>+'Gastos Generales 2021-2024'!BM85</f>
        <v>13215571.200000005</v>
      </c>
      <c r="BG68" s="142">
        <f>+'Gastos Generales 2021-2024'!BN85</f>
        <v>13215571.200000005</v>
      </c>
      <c r="BH68" s="142">
        <f>+'Gastos Generales 2021-2024'!BO85</f>
        <v>13215571.200000005</v>
      </c>
      <c r="BI68" s="142">
        <f>+'Gastos Generales 2021-2024'!BP85</f>
        <v>13215571.200000005</v>
      </c>
      <c r="BJ68" s="142">
        <f>+'Gastos Generales 2021-2024'!BQ85</f>
        <v>13215571.200000005</v>
      </c>
    </row>
    <row r="69" spans="1:66" s="143" customFormat="1" ht="13.5" x14ac:dyDescent="0.25">
      <c r="A69" s="141" t="str">
        <f>+'EF. Anuales'!A68</f>
        <v>Multas sanciones y litigios</v>
      </c>
      <c r="B69" s="27">
        <f>'EF. Anuales'!H68/12</f>
        <v>0</v>
      </c>
      <c r="C69" s="142">
        <f>+anexos!B114</f>
        <v>0</v>
      </c>
      <c r="D69" s="142">
        <f>+anexos!C114</f>
        <v>0</v>
      </c>
      <c r="E69" s="142">
        <f>+anexos!D114</f>
        <v>0</v>
      </c>
      <c r="F69" s="142">
        <f>+anexos!E114</f>
        <v>0</v>
      </c>
      <c r="G69" s="142">
        <f>+anexos!F114</f>
        <v>0</v>
      </c>
      <c r="H69" s="142">
        <f>+anexos!G114</f>
        <v>0</v>
      </c>
      <c r="I69" s="142">
        <f>+anexos!H114</f>
        <v>0</v>
      </c>
      <c r="J69" s="142">
        <f>+anexos!I114</f>
        <v>0</v>
      </c>
      <c r="K69" s="142">
        <f>+anexos!J114</f>
        <v>0</v>
      </c>
      <c r="L69" s="142">
        <f>+anexos!K114</f>
        <v>0</v>
      </c>
      <c r="M69" s="142">
        <f>+anexos!L114</f>
        <v>0</v>
      </c>
      <c r="N69" s="142">
        <f>+anexos!M114</f>
        <v>0</v>
      </c>
      <c r="O69" s="142">
        <f>+anexos!N114</f>
        <v>0</v>
      </c>
      <c r="P69" s="142">
        <f>+anexos!O114</f>
        <v>0</v>
      </c>
      <c r="Q69" s="142">
        <f>+anexos!P114</f>
        <v>0</v>
      </c>
      <c r="R69" s="142">
        <f>+anexos!Q114</f>
        <v>0</v>
      </c>
      <c r="S69" s="142">
        <f>+anexos!R114</f>
        <v>0</v>
      </c>
      <c r="T69" s="142">
        <f>+anexos!S114</f>
        <v>0</v>
      </c>
      <c r="U69" s="142">
        <f>+anexos!T114</f>
        <v>0</v>
      </c>
      <c r="V69" s="142">
        <f>+anexos!U114</f>
        <v>0</v>
      </c>
      <c r="W69" s="142">
        <f>+anexos!V114</f>
        <v>0</v>
      </c>
      <c r="X69" s="142">
        <f>+anexos!W114</f>
        <v>0</v>
      </c>
      <c r="Y69" s="142">
        <f>+anexos!X114</f>
        <v>0</v>
      </c>
      <c r="Z69" s="142">
        <f>+anexos!Y114</f>
        <v>0</v>
      </c>
      <c r="AA69" s="142">
        <f>+anexos!Z114</f>
        <v>0</v>
      </c>
      <c r="AB69" s="142">
        <f>+anexos!AA114</f>
        <v>0</v>
      </c>
      <c r="AC69" s="142">
        <f>+anexos!AB114</f>
        <v>0</v>
      </c>
      <c r="AD69" s="142">
        <f>+anexos!AC114</f>
        <v>0</v>
      </c>
      <c r="AE69" s="142">
        <f>+anexos!AD114</f>
        <v>0</v>
      </c>
      <c r="AF69" s="142">
        <f>+anexos!AE114</f>
        <v>0</v>
      </c>
      <c r="AG69" s="142">
        <f>+anexos!AF114</f>
        <v>0</v>
      </c>
      <c r="AH69" s="142">
        <f>+anexos!AG114</f>
        <v>0</v>
      </c>
      <c r="AI69" s="142">
        <f>+anexos!AH114</f>
        <v>0</v>
      </c>
      <c r="AJ69" s="142">
        <f>+anexos!AI114</f>
        <v>0</v>
      </c>
      <c r="AK69" s="142">
        <f>+anexos!AJ114</f>
        <v>0</v>
      </c>
      <c r="AL69" s="142">
        <f>+anexos!AK114</f>
        <v>0</v>
      </c>
      <c r="AM69" s="142">
        <f>+anexos!AL114</f>
        <v>0</v>
      </c>
      <c r="AN69" s="142">
        <f>+anexos!AM114</f>
        <v>0</v>
      </c>
      <c r="AO69" s="142">
        <f>+anexos!AN114</f>
        <v>0</v>
      </c>
      <c r="AP69" s="142">
        <f>+anexos!AO114</f>
        <v>0</v>
      </c>
      <c r="AQ69" s="142">
        <f>+anexos!AP114</f>
        <v>0</v>
      </c>
      <c r="AR69" s="142">
        <f>+anexos!AQ114</f>
        <v>0</v>
      </c>
      <c r="AS69" s="142">
        <f>+anexos!AR114</f>
        <v>0</v>
      </c>
      <c r="AT69" s="142">
        <f>+anexos!AS114</f>
        <v>0</v>
      </c>
      <c r="AU69" s="142">
        <f>+anexos!AT114</f>
        <v>0</v>
      </c>
      <c r="AV69" s="142">
        <f>+anexos!AU114</f>
        <v>0</v>
      </c>
      <c r="AW69" s="142">
        <f>+anexos!AV114</f>
        <v>0</v>
      </c>
      <c r="AX69" s="142">
        <f>+anexos!AW114</f>
        <v>0</v>
      </c>
      <c r="AY69" s="142">
        <f>+anexos!AX114</f>
        <v>0</v>
      </c>
      <c r="AZ69" s="142">
        <f>+anexos!AY114</f>
        <v>0</v>
      </c>
      <c r="BA69" s="142">
        <f>+anexos!AZ114</f>
        <v>0</v>
      </c>
      <c r="BB69" s="142">
        <f>+anexos!BA114</f>
        <v>0</v>
      </c>
      <c r="BC69" s="142">
        <f>+anexos!BB114</f>
        <v>0</v>
      </c>
      <c r="BD69" s="142">
        <f>+anexos!BC114</f>
        <v>0</v>
      </c>
      <c r="BE69" s="142">
        <f>+anexos!BD114</f>
        <v>0</v>
      </c>
      <c r="BF69" s="142">
        <f>+anexos!BE114</f>
        <v>0</v>
      </c>
      <c r="BG69" s="142">
        <f>+anexos!BF114</f>
        <v>0</v>
      </c>
      <c r="BH69" s="142">
        <f>+anexos!BG114</f>
        <v>0</v>
      </c>
      <c r="BI69" s="142">
        <f>+anexos!BH114</f>
        <v>0</v>
      </c>
      <c r="BJ69" s="142">
        <f>+anexos!BI114</f>
        <v>0</v>
      </c>
    </row>
    <row r="70" spans="1:66" s="1" customFormat="1" ht="13.5" x14ac:dyDescent="0.25">
      <c r="A70" s="34" t="str">
        <f>+'EF. Anuales'!A69</f>
        <v>Gastos Financieros</v>
      </c>
      <c r="B70" s="27">
        <f>'EF. Anuales'!H69/12</f>
        <v>4227523.1099999994</v>
      </c>
      <c r="C70" s="27">
        <f t="shared" ref="C70:AH70" si="82">+C51</f>
        <v>4841102.378656025</v>
      </c>
      <c r="D70" s="27">
        <f t="shared" si="82"/>
        <v>4691594.8606562708</v>
      </c>
      <c r="E70" s="27">
        <f t="shared" si="82"/>
        <v>4711496.1216000589</v>
      </c>
      <c r="F70" s="27">
        <f t="shared" si="82"/>
        <v>4766656.46819147</v>
      </c>
      <c r="G70" s="27">
        <f t="shared" si="82"/>
        <v>4789054.0318515701</v>
      </c>
      <c r="H70" s="27">
        <f t="shared" si="82"/>
        <v>4807861.2688416056</v>
      </c>
      <c r="I70" s="27">
        <f t="shared" si="82"/>
        <v>5339885.4976188112</v>
      </c>
      <c r="J70" s="27">
        <f t="shared" si="82"/>
        <v>4844215.3098862674</v>
      </c>
      <c r="K70" s="27">
        <f t="shared" si="82"/>
        <v>4861613.0790914446</v>
      </c>
      <c r="L70" s="27">
        <f t="shared" si="82"/>
        <v>4884265.2790458277</v>
      </c>
      <c r="M70" s="27">
        <f t="shared" si="82"/>
        <v>4896065.49110681</v>
      </c>
      <c r="N70" s="27">
        <f t="shared" si="82"/>
        <v>5436253.0030124644</v>
      </c>
      <c r="O70" s="27">
        <f t="shared" si="82"/>
        <v>5457035.1376937376</v>
      </c>
      <c r="P70" s="27">
        <f t="shared" si="82"/>
        <v>5472336.1512778057</v>
      </c>
      <c r="Q70" s="27">
        <f t="shared" si="82"/>
        <v>5487259.1651488952</v>
      </c>
      <c r="R70" s="27">
        <f t="shared" si="82"/>
        <v>5520920.4183823513</v>
      </c>
      <c r="S70" s="27">
        <f t="shared" si="82"/>
        <v>5538295.6940865861</v>
      </c>
      <c r="T70" s="27">
        <f t="shared" si="82"/>
        <v>5552892.0642835246</v>
      </c>
      <c r="U70" s="27">
        <f t="shared" si="82"/>
        <v>6078478.2480972828</v>
      </c>
      <c r="V70" s="27">
        <f t="shared" si="82"/>
        <v>5582617.4179161368</v>
      </c>
      <c r="W70" s="27">
        <f t="shared" si="82"/>
        <v>5596212.9119455079</v>
      </c>
      <c r="X70" s="27">
        <f t="shared" si="82"/>
        <v>5615624.2390029607</v>
      </c>
      <c r="Y70" s="27">
        <f t="shared" si="82"/>
        <v>5623163.6994141284</v>
      </c>
      <c r="Z70" s="27">
        <f t="shared" si="82"/>
        <v>6151544.9322182303</v>
      </c>
      <c r="AA70" s="27">
        <f t="shared" si="82"/>
        <v>6103470.4125599656</v>
      </c>
      <c r="AB70" s="27">
        <f t="shared" si="82"/>
        <v>6115658.786469264</v>
      </c>
      <c r="AC70" s="27">
        <f t="shared" si="82"/>
        <v>6127583.9480744181</v>
      </c>
      <c r="AD70" s="27">
        <f t="shared" si="82"/>
        <v>6169323.5433084089</v>
      </c>
      <c r="AE70" s="27">
        <f t="shared" si="82"/>
        <v>6182713.8490725728</v>
      </c>
      <c r="AF70" s="27">
        <f t="shared" si="82"/>
        <v>6193918.7577707069</v>
      </c>
      <c r="AG70" s="27">
        <f t="shared" si="82"/>
        <v>6715059.6039717868</v>
      </c>
      <c r="AH70" s="27">
        <f t="shared" si="82"/>
        <v>6271834.7954703951</v>
      </c>
      <c r="AI70" s="27">
        <f t="shared" ref="AI70:BJ70" si="83">+AI51</f>
        <v>6283859.3693739427</v>
      </c>
      <c r="AJ70" s="27">
        <f t="shared" si="83"/>
        <v>6326411.0590522215</v>
      </c>
      <c r="AK70" s="27">
        <f t="shared" si="83"/>
        <v>6328382.6454450451</v>
      </c>
      <c r="AL70" s="27">
        <f t="shared" si="83"/>
        <v>6849814.2524423776</v>
      </c>
      <c r="AM70" s="27">
        <f t="shared" si="83"/>
        <v>6726650.7033492438</v>
      </c>
      <c r="AN70" s="27">
        <f t="shared" si="83"/>
        <v>6751772.3011533143</v>
      </c>
      <c r="AO70" s="27">
        <f t="shared" si="83"/>
        <v>6787645.2427519858</v>
      </c>
      <c r="AP70" s="27">
        <f t="shared" si="83"/>
        <v>6860644.7542955643</v>
      </c>
      <c r="AQ70" s="27">
        <f t="shared" si="83"/>
        <v>6865104.6009040894</v>
      </c>
      <c r="AR70" s="27">
        <f t="shared" si="83"/>
        <v>6868511.4888105588</v>
      </c>
      <c r="AS70" s="27">
        <f t="shared" si="83"/>
        <v>7416192.9882147927</v>
      </c>
      <c r="AT70" s="27">
        <f t="shared" si="83"/>
        <v>6960125.5866547031</v>
      </c>
      <c r="AU70" s="27">
        <f t="shared" si="83"/>
        <v>6975577.1199657042</v>
      </c>
      <c r="AV70" s="27">
        <f t="shared" si="83"/>
        <v>7012149.8073723204</v>
      </c>
      <c r="AW70" s="27">
        <f t="shared" si="83"/>
        <v>7005666.7474656627</v>
      </c>
      <c r="AX70" s="27">
        <f t="shared" si="83"/>
        <v>7515601.5394470114</v>
      </c>
      <c r="AY70" s="27">
        <f t="shared" si="83"/>
        <v>7405169.3039286733</v>
      </c>
      <c r="AZ70" s="27">
        <f t="shared" si="83"/>
        <v>7423688.69617166</v>
      </c>
      <c r="BA70" s="27">
        <f t="shared" si="83"/>
        <v>7458383.6129703578</v>
      </c>
      <c r="BB70" s="27">
        <f t="shared" si="83"/>
        <v>7551382.4045558656</v>
      </c>
      <c r="BC70" s="27">
        <f t="shared" si="83"/>
        <v>7549399.3207241809</v>
      </c>
      <c r="BD70" s="27">
        <f t="shared" si="83"/>
        <v>7547987.9148214906</v>
      </c>
      <c r="BE70" s="27">
        <f t="shared" si="83"/>
        <v>8089374.6966951797</v>
      </c>
      <c r="BF70" s="27">
        <f t="shared" si="83"/>
        <v>7630892.1651656451</v>
      </c>
      <c r="BG70" s="27">
        <f t="shared" si="83"/>
        <v>7642712.341965436</v>
      </c>
      <c r="BH70" s="27">
        <f t="shared" si="83"/>
        <v>7674749.6564035779</v>
      </c>
      <c r="BI70" s="27">
        <f t="shared" si="83"/>
        <v>7685216.787054495</v>
      </c>
      <c r="BJ70" s="27">
        <f t="shared" si="83"/>
        <v>8211931.9389704438</v>
      </c>
      <c r="BK70" s="143"/>
      <c r="BL70" s="143"/>
      <c r="BM70" s="143"/>
      <c r="BN70" s="143"/>
    </row>
    <row r="71" spans="1:66" s="1" customFormat="1" ht="13.5" x14ac:dyDescent="0.25">
      <c r="A71" s="34" t="str">
        <f>+'EF. Anuales'!A70</f>
        <v>Deterioro</v>
      </c>
      <c r="B71" s="27">
        <f>'EF. Anuales'!H70/12</f>
        <v>12234266.111111112</v>
      </c>
      <c r="C71" s="27">
        <f>-anexos!B32</f>
        <v>0</v>
      </c>
      <c r="D71" s="27">
        <f>-anexos!C32</f>
        <v>5425422.2963270545</v>
      </c>
      <c r="E71" s="27">
        <f>-anexos!D32</f>
        <v>5426674.9364523888</v>
      </c>
      <c r="F71" s="27">
        <f>-anexos!E32</f>
        <v>1226204.4230260849</v>
      </c>
      <c r="G71" s="27">
        <f>-anexos!F32</f>
        <v>5432558.2629212141</v>
      </c>
      <c r="H71" s="27">
        <f>-anexos!G32</f>
        <v>5433762.2988287807</v>
      </c>
      <c r="I71" s="27">
        <f>-anexos!H32</f>
        <v>7691944.5172119141</v>
      </c>
      <c r="J71" s="27">
        <f>-anexos!I32</f>
        <v>5431741.9503689408</v>
      </c>
      <c r="K71" s="27">
        <f>-anexos!J32</f>
        <v>5431850.0002762675</v>
      </c>
      <c r="L71" s="27">
        <f>-anexos!K32</f>
        <v>803124.07908290625</v>
      </c>
      <c r="M71" s="27">
        <f>-anexos!L32</f>
        <v>5441744.289062798</v>
      </c>
      <c r="N71" s="27">
        <f>-anexos!M32</f>
        <v>7886341.3966320753</v>
      </c>
      <c r="O71" s="27">
        <f>-anexos!N32</f>
        <v>8525268.0098193884</v>
      </c>
      <c r="P71" s="27">
        <f>-anexos!O32</f>
        <v>8567635.2072144747</v>
      </c>
      <c r="Q71" s="27">
        <f>-anexos!P32</f>
        <v>8608726.6180528402</v>
      </c>
      <c r="R71" s="27">
        <f>-anexos!Q32</f>
        <v>3766981.2584375143</v>
      </c>
      <c r="S71" s="27">
        <f>-anexos!R32</f>
        <v>8689631.7606656551</v>
      </c>
      <c r="T71" s="27">
        <f>-anexos!S32</f>
        <v>8727825.3647774458</v>
      </c>
      <c r="U71" s="27">
        <f>-anexos!T32</f>
        <v>11369024.092167854</v>
      </c>
      <c r="V71" s="27">
        <f>-anexos!U32</f>
        <v>8798334.6129814982</v>
      </c>
      <c r="W71" s="27">
        <f>-anexos!V32</f>
        <v>8832777.9324471354</v>
      </c>
      <c r="X71" s="27">
        <f>-anexos!W32</f>
        <v>3323687.8952088356</v>
      </c>
      <c r="Y71" s="27">
        <f>-anexos!X32</f>
        <v>8905924.5748161077</v>
      </c>
      <c r="Z71" s="27">
        <f>-anexos!Y32</f>
        <v>11719067.183217168</v>
      </c>
      <c r="AA71" s="27">
        <f>-anexos!Z32</f>
        <v>11060226.031117737</v>
      </c>
      <c r="AB71" s="27">
        <f>-anexos!AA32</f>
        <v>11110505.861055315</v>
      </c>
      <c r="AC71" s="27">
        <f>-anexos!AB32</f>
        <v>11159060.630382478</v>
      </c>
      <c r="AD71" s="27">
        <f>-anexos!AC32</f>
        <v>4909077.5167241693</v>
      </c>
      <c r="AE71" s="27">
        <f>-anexos!AD32</f>
        <v>11264171.032917738</v>
      </c>
      <c r="AF71" s="27">
        <f>-anexos!AE32</f>
        <v>11308433.935493827</v>
      </c>
      <c r="AG71" s="27">
        <f>-anexos!AF32</f>
        <v>14320910.958470225</v>
      </c>
      <c r="AH71" s="27">
        <f>-anexos!AG32</f>
        <v>11385010.852312207</v>
      </c>
      <c r="AI71" s="27">
        <f>-anexos!AH32</f>
        <v>11424229.027221203</v>
      </c>
      <c r="AJ71" s="27">
        <f>-anexos!AI32</f>
        <v>4314154.9082020521</v>
      </c>
      <c r="AK71" s="27">
        <f>-anexos!AJ32</f>
        <v>11517575.492738962</v>
      </c>
      <c r="AL71" s="27">
        <f>-anexos!AK32</f>
        <v>14697235.896723628</v>
      </c>
      <c r="AM71" s="27">
        <f>-anexos!AL32</f>
        <v>13388485.606037498</v>
      </c>
      <c r="AN71" s="27">
        <f>-anexos!AM32</f>
        <v>13436551.180662513</v>
      </c>
      <c r="AO71" s="27">
        <f>-anexos!AN32</f>
        <v>13482529.128286719</v>
      </c>
      <c r="AP71" s="27">
        <f>-anexos!AO32</f>
        <v>5445928.6704978943</v>
      </c>
      <c r="AQ71" s="27">
        <f>-anexos!AP32</f>
        <v>13594931.618541718</v>
      </c>
      <c r="AR71" s="27">
        <f>-anexos!AQ32</f>
        <v>13635492.07439971</v>
      </c>
      <c r="AS71" s="27">
        <f>-anexos!AR32</f>
        <v>16993191.329271793</v>
      </c>
      <c r="AT71" s="27">
        <f>-anexos!AS32</f>
        <v>13698973.456885576</v>
      </c>
      <c r="AU71" s="27">
        <f>-anexos!AT32</f>
        <v>13733508.27103591</v>
      </c>
      <c r="AV71" s="27">
        <f>-anexos!AU32</f>
        <v>4670608.5692849159</v>
      </c>
      <c r="AW71" s="27">
        <f>-anexos!AV32</f>
        <v>13831587.469294071</v>
      </c>
      <c r="AX71" s="27">
        <f>-anexos!AW32</f>
        <v>17354326.15652442</v>
      </c>
      <c r="AY71" s="27">
        <f>-anexos!AX32</f>
        <v>16058180.605803967</v>
      </c>
      <c r="AZ71" s="27">
        <f>-anexos!AY32</f>
        <v>16097738.992043257</v>
      </c>
      <c r="BA71" s="27">
        <f>-anexos!AZ32</f>
        <v>16134849.078877211</v>
      </c>
      <c r="BB71" s="27">
        <f>-anexos!BA32</f>
        <v>5966344.2416254282</v>
      </c>
      <c r="BC71" s="27">
        <f>-anexos!BB32</f>
        <v>16245310.351280332</v>
      </c>
      <c r="BD71" s="27">
        <f>-anexos!BC32</f>
        <v>16275891.239858866</v>
      </c>
      <c r="BE71" s="27">
        <f>-anexos!BD32</f>
        <v>19970749.611751795</v>
      </c>
      <c r="BF71" s="27">
        <f>-anexos!BE32</f>
        <v>10131704.868388891</v>
      </c>
      <c r="BG71" s="27">
        <f>-anexos!BF32</f>
        <v>12520150.434076548</v>
      </c>
      <c r="BH71" s="27">
        <f>-anexos!BG32</f>
        <v>12462682.096294403</v>
      </c>
      <c r="BI71" s="27">
        <f>-anexos!BH32</f>
        <v>12404781.534770608</v>
      </c>
      <c r="BJ71" s="27">
        <f>-anexos!BI32</f>
        <v>16104203.261522651</v>
      </c>
    </row>
    <row r="72" spans="1:66" s="1" customFormat="1" ht="13.5" x14ac:dyDescent="0.25">
      <c r="A72" s="34" t="str">
        <f>+'EF. Anuales'!A71</f>
        <v>Intereses Depósitos</v>
      </c>
      <c r="B72" s="27">
        <f>'EF. Anuales'!H71/12</f>
        <v>8752368.8888888899</v>
      </c>
      <c r="C72" s="27">
        <f>+anexos!B65+anexos!B71+anexos!B77</f>
        <v>15190833.333333334</v>
      </c>
      <c r="D72" s="27">
        <f>+anexos!C65+anexos!C71+anexos!C77</f>
        <v>15631265.320349295</v>
      </c>
      <c r="E72" s="27">
        <f>+anexos!D65+anexos!D71+anexos!D77</f>
        <v>16058948.355458958</v>
      </c>
      <c r="F72" s="27">
        <f>+anexos!E65+anexos!E71+anexos!E77</f>
        <v>16474383.266591219</v>
      </c>
      <c r="G72" s="27">
        <f>+anexos!F65+anexos!F71+anexos!F77</f>
        <v>16878052.927125931</v>
      </c>
      <c r="H72" s="27">
        <f>+anexos!G65+anexos!G71+anexos!G77</f>
        <v>17294389.16560388</v>
      </c>
      <c r="I72" s="27">
        <f>+anexos!H65+anexos!H71+anexos!H77</f>
        <v>17698879.861711763</v>
      </c>
      <c r="J72" s="27">
        <f>+anexos!I65+anexos!I71+anexos!I77</f>
        <v>18091996.021362506</v>
      </c>
      <c r="K72" s="27">
        <f>+anexos!J65+anexos!J71+anexos!J77</f>
        <v>18474191.731634397</v>
      </c>
      <c r="L72" s="27">
        <f>+anexos!K65+anexos!K71+anexos!K77</f>
        <v>18845904.785138115</v>
      </c>
      <c r="M72" s="27">
        <f>+anexos!L65+anexos!L71+anexos!L77</f>
        <v>19207557.281448334</v>
      </c>
      <c r="N72" s="27">
        <f>+anexos!M65+anexos!M71+anexos!M77</f>
        <v>19559556.206445325</v>
      </c>
      <c r="O72" s="27">
        <f>+anexos!N65+anexos!N71+anexos!N77</f>
        <v>16430727.304524608</v>
      </c>
      <c r="P72" s="27">
        <f>+anexos!O65+anexos!O71+anexos!O77</f>
        <v>16727875.680388834</v>
      </c>
      <c r="Q72" s="27">
        <f>+anexos!P65+anexos!P71+anexos!P77</f>
        <v>17016133.91223019</v>
      </c>
      <c r="R72" s="27">
        <f>+anexos!Q65+anexos!Q71+anexos!Q77</f>
        <v>17295845.079141222</v>
      </c>
      <c r="S72" s="27">
        <f>+anexos!R65+anexos!R71+anexos!R77</f>
        <v>17567339.680200443</v>
      </c>
      <c r="T72" s="27">
        <f>+anexos!S65+anexos!S71+anexos!S77</f>
        <v>17849792.040440287</v>
      </c>
      <c r="U72" s="27">
        <f>+anexos!T65+anexos!T71+anexos!T77</f>
        <v>18123917.844535936</v>
      </c>
      <c r="V72" s="27">
        <f>+anexos!U65+anexos!U71+anexos!U77</f>
        <v>18390040.757630266</v>
      </c>
      <c r="W72" s="27">
        <f>+anexos!V65+anexos!V71+anexos!V77</f>
        <v>18648472.54760018</v>
      </c>
      <c r="X72" s="27">
        <f>+anexos!W65+anexos!W71+anexos!W77</f>
        <v>18899513.527188469</v>
      </c>
      <c r="Y72" s="27">
        <f>+anexos!X65+anexos!X71+anexos!X77</f>
        <v>19143452.979720101</v>
      </c>
      <c r="Z72" s="27">
        <f>+anexos!Y65+anexos!Y71+anexos!Y77</f>
        <v>19380569.569013022</v>
      </c>
      <c r="AA72" s="27">
        <f>+anexos!Z65+anexos!Z71+anexos!Z77</f>
        <v>16737438.729482634</v>
      </c>
      <c r="AB72" s="27">
        <f>+anexos!AA65+anexos!AA71+anexos!AA77</f>
        <v>16942429.097786538</v>
      </c>
      <c r="AC72" s="27">
        <f>+anexos!AB65+anexos!AB71+anexos!AB77</f>
        <v>17141390.180692717</v>
      </c>
      <c r="AD72" s="27">
        <f>+anexos!AC65+anexos!AC71+anexos!AC77</f>
        <v>17334554.239513729</v>
      </c>
      <c r="AE72" s="27">
        <f>+anexos!AD65+anexos!AD71+anexos!AD77</f>
        <v>17522144.87230067</v>
      </c>
      <c r="AF72" s="27">
        <f>+anexos!AE65+anexos!AE71+anexos!AE77</f>
        <v>17719680.499998204</v>
      </c>
      <c r="AG72" s="27">
        <f>+anexos!AF65+anexos!AF71+anexos!AF77</f>
        <v>17911498.473246053</v>
      </c>
      <c r="AH72" s="27">
        <f>+anexos!AG65+anexos!AG71+anexos!AG77</f>
        <v>18097820.024238549</v>
      </c>
      <c r="AI72" s="27">
        <f>+anexos!AH65+anexos!AH71+anexos!AH77</f>
        <v>18278858.116518222</v>
      </c>
      <c r="AJ72" s="27">
        <f>+anexos!AI65+anexos!AI71+anexos!AI77</f>
        <v>18454817.755553089</v>
      </c>
      <c r="AK72" s="27">
        <f>+anexos!AJ65+anexos!AJ71+anexos!AJ77</f>
        <v>18625896.287651565</v>
      </c>
      <c r="AL72" s="27">
        <f>+anexos!AK65+anexos!AK71+anexos!AK77</f>
        <v>18792283.687653188</v>
      </c>
      <c r="AM72" s="27">
        <f>+anexos!AL65+anexos!AL71+anexos!AL77</f>
        <v>15800776.807326922</v>
      </c>
      <c r="AN72" s="27">
        <f>+anexos!AM65+anexos!AM71+anexos!AM77</f>
        <v>15940813.193142291</v>
      </c>
      <c r="AO72" s="27">
        <f>+anexos!AN65+anexos!AN71+anexos!AN77</f>
        <v>16077010.110750351</v>
      </c>
      <c r="AP72" s="27">
        <f>+anexos!AO65+anexos!AO71+anexos!AO77</f>
        <v>16209515.297010448</v>
      </c>
      <c r="AQ72" s="27">
        <f>+anexos!AP65+anexos!AP71+anexos!AP77</f>
        <v>16338470.888135385</v>
      </c>
      <c r="AR72" s="27">
        <f>+anexos!AQ65+anexos!AQ71+anexos!AQ77</f>
        <v>16475102.089540662</v>
      </c>
      <c r="AS72" s="27">
        <f>+anexos!AR65+anexos!AR71+anexos!AR77</f>
        <v>16608062.10793107</v>
      </c>
      <c r="AT72" s="27">
        <f>+anexos!AS65+anexos!AS71+anexos!AS77</f>
        <v>16737492.467435829</v>
      </c>
      <c r="AU72" s="27">
        <f>+anexos!AT65+anexos!AT71+anexos!AT77</f>
        <v>16863529.321816888</v>
      </c>
      <c r="AV72" s="27">
        <f>+anexos!AU65+anexos!AU71+anexos!AU77</f>
        <v>16986303.658548769</v>
      </c>
      <c r="AW72" s="27">
        <f>+anexos!AV65+anexos!AV71+anexos!AV77</f>
        <v>17105941.495143682</v>
      </c>
      <c r="AX72" s="27">
        <f>+anexos!AW65+anexos!AW71+anexos!AW77</f>
        <v>17222564.068016581</v>
      </c>
      <c r="AY72" s="27">
        <f>+anexos!AX65+anexos!AX71+anexos!AX77</f>
        <v>16267993.905016201</v>
      </c>
      <c r="AZ72" s="27">
        <f>+anexos!AY65+anexos!AY71+anexos!AY77</f>
        <v>16380861.613331567</v>
      </c>
      <c r="BA72" s="27">
        <f>+anexos!AZ65+anexos!AZ71+anexos!AZ77</f>
        <v>16491488.658130536</v>
      </c>
      <c r="BB72" s="27">
        <f>+anexos!BA65+anexos!BA71+anexos!BA77</f>
        <v>16599963.513046425</v>
      </c>
      <c r="BC72" s="27">
        <f>+anexos!BB65+anexos!BB71+anexos!BB77</f>
        <v>16706371.249392908</v>
      </c>
      <c r="BD72" s="27">
        <f>+anexos!BC65+anexos!BC71+anexos!BC77</f>
        <v>16822874.109038096</v>
      </c>
      <c r="BE72" s="27">
        <f>+anexos!BD65+anexos!BD71+anexos!BD77</f>
        <v>16937065.722602826</v>
      </c>
      <c r="BF72" s="27">
        <f>+anexos!BE65+anexos!BE71+anexos!BE77</f>
        <v>17049037.230243295</v>
      </c>
      <c r="BG72" s="27">
        <f>+anexos!BF65+anexos!BF71+anexos!BF77</f>
        <v>17158876.27028041</v>
      </c>
      <c r="BH72" s="27">
        <f>+anexos!BG65+anexos!BG71+anexos!BG77</f>
        <v>17266667.114050645</v>
      </c>
      <c r="BI72" s="27">
        <f>+anexos!BH65+anexos!BH71+anexos!BH77</f>
        <v>17372490.795564901</v>
      </c>
      <c r="BJ72" s="27">
        <f>+anexos!BI65+anexos!BI71+anexos!BI77</f>
        <v>17476425.236175291</v>
      </c>
    </row>
    <row r="73" spans="1:66" s="1" customFormat="1" ht="13.5" x14ac:dyDescent="0.25">
      <c r="A73" s="34" t="str">
        <f>+'EF. Anuales'!A72</f>
        <v>Otros Costos</v>
      </c>
      <c r="B73" s="27">
        <f>'EF. Anuales'!H72/12</f>
        <v>0</v>
      </c>
      <c r="C73" s="142">
        <v>0</v>
      </c>
      <c r="D73" s="142">
        <v>0</v>
      </c>
      <c r="E73" s="142">
        <v>0</v>
      </c>
      <c r="F73" s="142">
        <v>0</v>
      </c>
      <c r="G73" s="142">
        <v>0</v>
      </c>
      <c r="H73" s="142">
        <v>0</v>
      </c>
      <c r="I73" s="142">
        <v>0</v>
      </c>
      <c r="J73" s="142">
        <v>0</v>
      </c>
      <c r="K73" s="142">
        <v>0</v>
      </c>
      <c r="L73" s="142">
        <v>0</v>
      </c>
      <c r="M73" s="142">
        <v>0</v>
      </c>
      <c r="N73" s="142">
        <v>0</v>
      </c>
      <c r="O73" s="142">
        <v>0</v>
      </c>
      <c r="P73" s="142">
        <v>0</v>
      </c>
      <c r="Q73" s="142">
        <v>0</v>
      </c>
      <c r="R73" s="142">
        <v>0</v>
      </c>
      <c r="S73" s="142">
        <v>0</v>
      </c>
      <c r="T73" s="142">
        <v>0</v>
      </c>
      <c r="U73" s="142">
        <v>0</v>
      </c>
      <c r="V73" s="142">
        <v>0</v>
      </c>
      <c r="W73" s="142">
        <v>0</v>
      </c>
      <c r="X73" s="142">
        <v>0</v>
      </c>
      <c r="Y73" s="142">
        <v>0</v>
      </c>
      <c r="Z73" s="142">
        <v>0</v>
      </c>
      <c r="AA73" s="142">
        <v>0</v>
      </c>
      <c r="AB73" s="142">
        <v>0</v>
      </c>
      <c r="AC73" s="142">
        <v>0</v>
      </c>
      <c r="AD73" s="142">
        <v>0</v>
      </c>
      <c r="AE73" s="142">
        <v>0</v>
      </c>
      <c r="AF73" s="142">
        <v>0</v>
      </c>
      <c r="AG73" s="142">
        <v>0</v>
      </c>
      <c r="AH73" s="142">
        <v>0</v>
      </c>
      <c r="AI73" s="142">
        <v>0</v>
      </c>
      <c r="AJ73" s="142">
        <v>0</v>
      </c>
      <c r="AK73" s="142">
        <v>0</v>
      </c>
      <c r="AL73" s="142">
        <v>0</v>
      </c>
      <c r="AM73" s="142">
        <v>0</v>
      </c>
      <c r="AN73" s="142">
        <v>0</v>
      </c>
      <c r="AO73" s="142">
        <v>0</v>
      </c>
      <c r="AP73" s="142">
        <v>0</v>
      </c>
      <c r="AQ73" s="142">
        <v>0</v>
      </c>
      <c r="AR73" s="142">
        <v>0</v>
      </c>
      <c r="AS73" s="142">
        <v>0</v>
      </c>
      <c r="AT73" s="142">
        <v>0</v>
      </c>
      <c r="AU73" s="142">
        <v>0</v>
      </c>
      <c r="AV73" s="142">
        <v>0</v>
      </c>
      <c r="AW73" s="142">
        <v>0</v>
      </c>
      <c r="AX73" s="142">
        <v>0</v>
      </c>
      <c r="AY73" s="142">
        <v>0</v>
      </c>
      <c r="AZ73" s="142">
        <v>0</v>
      </c>
      <c r="BA73" s="142">
        <v>0</v>
      </c>
      <c r="BB73" s="142">
        <v>0</v>
      </c>
      <c r="BC73" s="142">
        <v>0</v>
      </c>
      <c r="BD73" s="142">
        <v>0</v>
      </c>
      <c r="BE73" s="142">
        <v>0</v>
      </c>
      <c r="BF73" s="142">
        <v>0</v>
      </c>
      <c r="BG73" s="142">
        <v>0</v>
      </c>
      <c r="BH73" s="142">
        <v>0</v>
      </c>
      <c r="BI73" s="142">
        <v>0</v>
      </c>
      <c r="BJ73" s="142">
        <v>0</v>
      </c>
    </row>
    <row r="74" spans="1:66" s="1" customFormat="1" ht="13.5" x14ac:dyDescent="0.25">
      <c r="A74" s="37" t="s">
        <v>73</v>
      </c>
      <c r="B74" s="29">
        <f t="shared" ref="B74:AG74" si="84">SUM(B63:B73)</f>
        <v>111590707.90333337</v>
      </c>
      <c r="C74" s="29">
        <f t="shared" si="84"/>
        <v>119023356.02540044</v>
      </c>
      <c r="D74" s="29">
        <f t="shared" si="84"/>
        <v>124708838.59321286</v>
      </c>
      <c r="E74" s="29">
        <f t="shared" si="84"/>
        <v>125127668.67068107</v>
      </c>
      <c r="F74" s="29">
        <f t="shared" si="84"/>
        <v>121368620.08012095</v>
      </c>
      <c r="G74" s="29">
        <f t="shared" si="84"/>
        <v>125972678.17976612</v>
      </c>
      <c r="H74" s="29">
        <f t="shared" si="84"/>
        <v>126381450.58682035</v>
      </c>
      <c r="I74" s="29">
        <f t="shared" si="84"/>
        <v>129049338.60088727</v>
      </c>
      <c r="J74" s="29">
        <f t="shared" si="84"/>
        <v>127187413.58812794</v>
      </c>
      <c r="K74" s="29">
        <f t="shared" si="84"/>
        <v>127561774.6983213</v>
      </c>
      <c r="L74" s="29">
        <f t="shared" si="84"/>
        <v>124046834.1919281</v>
      </c>
      <c r="M74" s="29">
        <f t="shared" si="84"/>
        <v>128290898.25936174</v>
      </c>
      <c r="N74" s="29">
        <f t="shared" si="84"/>
        <v>131604394.97099727</v>
      </c>
      <c r="O74" s="29">
        <f t="shared" si="84"/>
        <v>140298357.74171829</v>
      </c>
      <c r="P74" s="29">
        <f t="shared" si="84"/>
        <v>140613416.32684517</v>
      </c>
      <c r="Q74" s="29">
        <f t="shared" si="84"/>
        <v>140919035.37061605</v>
      </c>
      <c r="R74" s="29">
        <f t="shared" si="84"/>
        <v>136353082.52983138</v>
      </c>
      <c r="S74" s="29">
        <f t="shared" si="84"/>
        <v>141528066.89365676</v>
      </c>
      <c r="T74" s="29">
        <f t="shared" si="84"/>
        <v>141827788.10234928</v>
      </c>
      <c r="U74" s="29">
        <f t="shared" si="84"/>
        <v>145234164.38973349</v>
      </c>
      <c r="V74" s="29">
        <f t="shared" si="84"/>
        <v>142623120.41667572</v>
      </c>
      <c r="W74" s="29">
        <f t="shared" si="84"/>
        <v>142896948.52461857</v>
      </c>
      <c r="X74" s="29">
        <f t="shared" si="84"/>
        <v>138452477.94929063</v>
      </c>
      <c r="Y74" s="29">
        <f t="shared" si="84"/>
        <v>143429436.41638136</v>
      </c>
      <c r="Z74" s="29">
        <f t="shared" si="84"/>
        <v>146978079.69762725</v>
      </c>
      <c r="AA74" s="29">
        <f t="shared" si="84"/>
        <v>152751817.20133051</v>
      </c>
      <c r="AB74" s="29">
        <f t="shared" si="84"/>
        <v>152971489.11620206</v>
      </c>
      <c r="AC74" s="29">
        <f t="shared" si="84"/>
        <v>153184470.87990797</v>
      </c>
      <c r="AD74" s="29">
        <f t="shared" si="84"/>
        <v>147124222.70489794</v>
      </c>
      <c r="AE74" s="29">
        <f t="shared" si="84"/>
        <v>153636383.13077503</v>
      </c>
      <c r="AF74" s="29">
        <f t="shared" si="84"/>
        <v>153846692.37501436</v>
      </c>
      <c r="AG74" s="29">
        <f t="shared" si="84"/>
        <v>157530619.97256094</v>
      </c>
      <c r="AH74" s="29">
        <f t="shared" ref="AH74:BJ74" si="85">SUM(AH63:AH73)</f>
        <v>156597961.66258976</v>
      </c>
      <c r="AI74" s="29">
        <f t="shared" si="85"/>
        <v>156845837.12475559</v>
      </c>
      <c r="AJ74" s="29">
        <f t="shared" si="85"/>
        <v>151777277.16320482</v>
      </c>
      <c r="AK74" s="29">
        <f t="shared" si="85"/>
        <v>158139029.36602923</v>
      </c>
      <c r="AL74" s="29">
        <f t="shared" si="85"/>
        <v>161887174.96235472</v>
      </c>
      <c r="AM74" s="29">
        <f t="shared" si="85"/>
        <v>165844068.68517804</v>
      </c>
      <c r="AN74" s="29">
        <f t="shared" si="85"/>
        <v>166522730.93509185</v>
      </c>
      <c r="AO74" s="29">
        <f t="shared" si="85"/>
        <v>167567245.44442907</v>
      </c>
      <c r="AP74" s="29">
        <f t="shared" si="85"/>
        <v>160343830.95063964</v>
      </c>
      <c r="AQ74" s="29">
        <f t="shared" si="85"/>
        <v>168413206.05528492</v>
      </c>
      <c r="AR74" s="29">
        <f t="shared" si="85"/>
        <v>168397170.04649031</v>
      </c>
      <c r="AS74" s="29">
        <f t="shared" si="85"/>
        <v>173480789.40852892</v>
      </c>
      <c r="AT74" s="29">
        <f t="shared" si="85"/>
        <v>171426068.27423403</v>
      </c>
      <c r="AU74" s="29">
        <f t="shared" si="85"/>
        <v>171814974.72905949</v>
      </c>
      <c r="AV74" s="29">
        <f t="shared" si="85"/>
        <v>164543802.15525791</v>
      </c>
      <c r="AW74" s="29">
        <f t="shared" si="85"/>
        <v>172580336.08081621</v>
      </c>
      <c r="AX74" s="29">
        <f t="shared" si="85"/>
        <v>176445640.09679911</v>
      </c>
      <c r="AY74" s="29">
        <f t="shared" si="85"/>
        <v>179663988.51331782</v>
      </c>
      <c r="AZ74" s="29">
        <f t="shared" si="85"/>
        <v>180073903.21661451</v>
      </c>
      <c r="BA74" s="29">
        <f t="shared" si="85"/>
        <v>180967879.82657197</v>
      </c>
      <c r="BB74" s="29">
        <f t="shared" si="85"/>
        <v>171431692.75030577</v>
      </c>
      <c r="BC74" s="29">
        <f t="shared" si="85"/>
        <v>181476486.53695688</v>
      </c>
      <c r="BD74" s="29">
        <f t="shared" si="85"/>
        <v>181345150.70231643</v>
      </c>
      <c r="BE74" s="29">
        <f t="shared" si="85"/>
        <v>186552377.55129471</v>
      </c>
      <c r="BF74" s="29">
        <f t="shared" si="85"/>
        <v>177656831.3393448</v>
      </c>
      <c r="BG74" s="29">
        <f t="shared" si="85"/>
        <v>180274941.88640398</v>
      </c>
      <c r="BH74" s="29">
        <f t="shared" si="85"/>
        <v>181828194.32114375</v>
      </c>
      <c r="BI74" s="29">
        <f t="shared" si="85"/>
        <v>181164960.67429015</v>
      </c>
      <c r="BJ74" s="29">
        <f t="shared" si="85"/>
        <v>185802718.01903874</v>
      </c>
    </row>
    <row r="75" spans="1:66" s="1" customFormat="1" ht="13.5" x14ac:dyDescent="0.25">
      <c r="A75" s="60" t="s">
        <v>0</v>
      </c>
      <c r="B75" s="38">
        <f>B62-B74</f>
        <v>12783048.603333279</v>
      </c>
      <c r="C75" s="38">
        <f t="shared" ref="C75:AH75" si="86">+C62-C74</f>
        <v>11287701.972166196</v>
      </c>
      <c r="D75" s="38">
        <f t="shared" si="86"/>
        <v>6230414.1131519526</v>
      </c>
      <c r="E75" s="38">
        <f t="shared" si="86"/>
        <v>6420122.6156135052</v>
      </c>
      <c r="F75" s="38">
        <f t="shared" si="86"/>
        <v>10768140.509918302</v>
      </c>
      <c r="G75" s="38">
        <f t="shared" si="86"/>
        <v>5401403.2238440216</v>
      </c>
      <c r="H75" s="38">
        <f t="shared" si="86"/>
        <v>5567572.1456156969</v>
      </c>
      <c r="I75" s="38">
        <f t="shared" si="86"/>
        <v>3456277.8706744909</v>
      </c>
      <c r="J75" s="38">
        <f t="shared" si="86"/>
        <v>6534296.2752997577</v>
      </c>
      <c r="K75" s="38">
        <f t="shared" si="86"/>
        <v>6673397.0482433587</v>
      </c>
      <c r="L75" s="38">
        <f t="shared" si="86"/>
        <v>10690790.878057018</v>
      </c>
      <c r="M75" s="38">
        <f t="shared" si="86"/>
        <v>5597318.1259009242</v>
      </c>
      <c r="N75" s="38">
        <f t="shared" si="86"/>
        <v>3235115.2289493382</v>
      </c>
      <c r="O75" s="38">
        <f t="shared" si="86"/>
        <v>5017970.1075208187</v>
      </c>
      <c r="P75" s="38">
        <f t="shared" si="86"/>
        <v>6243176.5133499205</v>
      </c>
      <c r="Q75" s="38">
        <f t="shared" si="86"/>
        <v>7455568.4650534987</v>
      </c>
      <c r="R75" s="38">
        <f t="shared" si="86"/>
        <v>13517769.165418863</v>
      </c>
      <c r="S75" s="38">
        <f t="shared" si="86"/>
        <v>8248768.2918646038</v>
      </c>
      <c r="T75" s="38">
        <f t="shared" si="86"/>
        <v>9427131.6439849138</v>
      </c>
      <c r="U75" s="38">
        <f t="shared" si="86"/>
        <v>7477940.785168916</v>
      </c>
      <c r="V75" s="38">
        <f t="shared" si="86"/>
        <v>12327981.855479121</v>
      </c>
      <c r="W75" s="38">
        <f t="shared" si="86"/>
        <v>13462146.728125393</v>
      </c>
      <c r="X75" s="38">
        <f t="shared" si="86"/>
        <v>19298092.946477532</v>
      </c>
      <c r="Y75" s="38">
        <f t="shared" si="86"/>
        <v>14040283.528348148</v>
      </c>
      <c r="Z75" s="38">
        <f t="shared" si="86"/>
        <v>12342964.879163176</v>
      </c>
      <c r="AA75" s="38">
        <f t="shared" si="86"/>
        <v>7950169.660050571</v>
      </c>
      <c r="AB75" s="38">
        <f t="shared" si="86"/>
        <v>9749419.9938752353</v>
      </c>
      <c r="AC75" s="38">
        <f t="shared" si="86"/>
        <v>11530367.811849445</v>
      </c>
      <c r="AD75" s="38">
        <f t="shared" si="86"/>
        <v>19559924.768737018</v>
      </c>
      <c r="AE75" s="38">
        <f t="shared" si="86"/>
        <v>13098016.910739332</v>
      </c>
      <c r="AF75" s="38">
        <f t="shared" si="86"/>
        <v>14831182.951735884</v>
      </c>
      <c r="AG75" s="38">
        <f t="shared" si="86"/>
        <v>13066867.755288094</v>
      </c>
      <c r="AH75" s="38">
        <f t="shared" si="86"/>
        <v>17100464.178684235</v>
      </c>
      <c r="AI75" s="38">
        <f t="shared" ref="AI75:BJ75" si="87">+AI62-AI74</f>
        <v>18721786.434749931</v>
      </c>
      <c r="AJ75" s="38">
        <f t="shared" si="87"/>
        <v>25790846.016857684</v>
      </c>
      <c r="AK75" s="38">
        <f t="shared" si="87"/>
        <v>19215795.223434091</v>
      </c>
      <c r="AL75" s="38">
        <f t="shared" si="87"/>
        <v>17766811.436650693</v>
      </c>
      <c r="AM75" s="38">
        <f t="shared" si="87"/>
        <v>16235326.092952639</v>
      </c>
      <c r="AN75" s="38">
        <f t="shared" si="87"/>
        <v>17925486.852811962</v>
      </c>
      <c r="AO75" s="38">
        <f t="shared" si="87"/>
        <v>19295994.850274652</v>
      </c>
      <c r="AP75" s="38">
        <f t="shared" si="87"/>
        <v>28864423.861169487</v>
      </c>
      <c r="AQ75" s="38">
        <f t="shared" si="87"/>
        <v>20794545.109599978</v>
      </c>
      <c r="AR75" s="38">
        <f t="shared" si="87"/>
        <v>22964376.904594332</v>
      </c>
      <c r="AS75" s="38">
        <f t="shared" si="87"/>
        <v>20258731.519592673</v>
      </c>
      <c r="AT75" s="38">
        <f t="shared" si="87"/>
        <v>25574648.933977515</v>
      </c>
      <c r="AU75" s="38">
        <f t="shared" si="87"/>
        <v>27335878.206269324</v>
      </c>
      <c r="AV75" s="38">
        <f t="shared" si="87"/>
        <v>36829451.367821723</v>
      </c>
      <c r="AW75" s="38">
        <f t="shared" si="87"/>
        <v>28509599.619982779</v>
      </c>
      <c r="AX75" s="38">
        <f t="shared" si="87"/>
        <v>27165662.34406504</v>
      </c>
      <c r="AY75" s="38">
        <f t="shared" si="87"/>
        <v>26625479.984009564</v>
      </c>
      <c r="AZ75" s="38">
        <f t="shared" si="87"/>
        <v>28844255.600088298</v>
      </c>
      <c r="BA75" s="38">
        <f t="shared" si="87"/>
        <v>30647810.481288314</v>
      </c>
      <c r="BB75" s="38">
        <f t="shared" si="87"/>
        <v>42794912.202514052</v>
      </c>
      <c r="BC75" s="38">
        <f t="shared" si="87"/>
        <v>32686701.71243003</v>
      </c>
      <c r="BD75" s="38">
        <f t="shared" si="87"/>
        <v>35247843.247966588</v>
      </c>
      <c r="BE75" s="38">
        <f t="shared" si="87"/>
        <v>32676817.579764307</v>
      </c>
      <c r="BF75" s="38">
        <f t="shared" si="87"/>
        <v>45080734.795114934</v>
      </c>
      <c r="BG75" s="38">
        <f t="shared" si="87"/>
        <v>44878124.619904995</v>
      </c>
      <c r="BH75" s="38">
        <f t="shared" si="87"/>
        <v>45793097.020675212</v>
      </c>
      <c r="BI75" s="38">
        <f t="shared" si="87"/>
        <v>48849537.598519772</v>
      </c>
      <c r="BJ75" s="38">
        <f t="shared" si="87"/>
        <v>47122461.212001354</v>
      </c>
    </row>
    <row r="76" spans="1:66" s="1" customFormat="1" ht="13.5" x14ac:dyDescent="0.25">
      <c r="A76" s="60" t="s">
        <v>1</v>
      </c>
      <c r="B76" s="38">
        <f>B75</f>
        <v>12783048.603333279</v>
      </c>
      <c r="C76" s="38">
        <f>+C75</f>
        <v>11287701.972166196</v>
      </c>
      <c r="D76" s="38">
        <f>+C76+D75</f>
        <v>17518116.085318148</v>
      </c>
      <c r="E76" s="38">
        <f t="shared" ref="E76:N76" si="88">+D76+E75</f>
        <v>23938238.700931653</v>
      </c>
      <c r="F76" s="38">
        <f t="shared" si="88"/>
        <v>34706379.210849956</v>
      </c>
      <c r="G76" s="38">
        <f t="shared" si="88"/>
        <v>40107782.434693977</v>
      </c>
      <c r="H76" s="38">
        <f t="shared" si="88"/>
        <v>45675354.580309674</v>
      </c>
      <c r="I76" s="38">
        <f t="shared" si="88"/>
        <v>49131632.450984165</v>
      </c>
      <c r="J76" s="38">
        <f t="shared" si="88"/>
        <v>55665928.726283923</v>
      </c>
      <c r="K76" s="38">
        <f t="shared" si="88"/>
        <v>62339325.774527282</v>
      </c>
      <c r="L76" s="38">
        <f t="shared" si="88"/>
        <v>73030116.652584299</v>
      </c>
      <c r="M76" s="38">
        <f t="shared" si="88"/>
        <v>78627434.778485224</v>
      </c>
      <c r="N76" s="38">
        <f t="shared" si="88"/>
        <v>81862550.007434562</v>
      </c>
      <c r="O76" s="38">
        <f>+O75</f>
        <v>5017970.1075208187</v>
      </c>
      <c r="P76" s="38">
        <f>+O76+P75</f>
        <v>11261146.620870739</v>
      </c>
      <c r="Q76" s="38">
        <f t="shared" ref="Q76" si="89">+P76+Q75</f>
        <v>18716715.085924238</v>
      </c>
      <c r="R76" s="38">
        <f t="shared" ref="R76" si="90">+Q76+R75</f>
        <v>32234484.251343101</v>
      </c>
      <c r="S76" s="38">
        <f t="shared" ref="S76" si="91">+R76+S75</f>
        <v>40483252.543207705</v>
      </c>
      <c r="T76" s="38">
        <f t="shared" ref="T76" si="92">+S76+T75</f>
        <v>49910384.187192619</v>
      </c>
      <c r="U76" s="38">
        <f t="shared" ref="U76" si="93">+T76+U75</f>
        <v>57388324.972361535</v>
      </c>
      <c r="V76" s="38">
        <f t="shared" ref="V76" si="94">+U76+V75</f>
        <v>69716306.827840656</v>
      </c>
      <c r="W76" s="38">
        <f t="shared" ref="W76" si="95">+V76+W75</f>
        <v>83178453.555966049</v>
      </c>
      <c r="X76" s="38">
        <f t="shared" ref="X76" si="96">+W76+X75</f>
        <v>102476546.50244358</v>
      </c>
      <c r="Y76" s="38">
        <f t="shared" ref="Y76" si="97">+X76+Y75</f>
        <v>116516830.03079173</v>
      </c>
      <c r="Z76" s="38">
        <f t="shared" ref="Z76" si="98">+Y76+Z75</f>
        <v>128859794.90995491</v>
      </c>
      <c r="AA76" s="38">
        <f>+AA75</f>
        <v>7950169.660050571</v>
      </c>
      <c r="AB76" s="38">
        <f>+AA76+AB75</f>
        <v>17699589.653925806</v>
      </c>
      <c r="AC76" s="38">
        <f t="shared" ref="AC76" si="99">+AB76+AC75</f>
        <v>29229957.465775251</v>
      </c>
      <c r="AD76" s="38">
        <f t="shared" ref="AD76" si="100">+AC76+AD75</f>
        <v>48789882.234512269</v>
      </c>
      <c r="AE76" s="38">
        <f t="shared" ref="AE76" si="101">+AD76+AE75</f>
        <v>61887899.145251602</v>
      </c>
      <c r="AF76" s="38">
        <f t="shared" ref="AF76" si="102">+AE76+AF75</f>
        <v>76719082.096987486</v>
      </c>
      <c r="AG76" s="38">
        <f t="shared" ref="AG76" si="103">+AF76+AG75</f>
        <v>89785949.85227558</v>
      </c>
      <c r="AH76" s="38">
        <f t="shared" ref="AH76" si="104">+AG76+AH75</f>
        <v>106886414.03095981</v>
      </c>
      <c r="AI76" s="38">
        <f t="shared" ref="AI76" si="105">+AH76+AI75</f>
        <v>125608200.46570975</v>
      </c>
      <c r="AJ76" s="38">
        <f t="shared" ref="AJ76" si="106">+AI76+AJ75</f>
        <v>151399046.48256743</v>
      </c>
      <c r="AK76" s="38">
        <f t="shared" ref="AK76" si="107">+AJ76+AK75</f>
        <v>170614841.70600152</v>
      </c>
      <c r="AL76" s="38">
        <f t="shared" ref="AL76" si="108">+AK76+AL75</f>
        <v>188381653.14265221</v>
      </c>
      <c r="AM76" s="38">
        <f>+AM75</f>
        <v>16235326.092952639</v>
      </c>
      <c r="AN76" s="38">
        <f>+AM76+AN75</f>
        <v>34160812.945764601</v>
      </c>
      <c r="AO76" s="38">
        <f t="shared" ref="AO76" si="109">+AN76+AO75</f>
        <v>53456807.796039253</v>
      </c>
      <c r="AP76" s="38">
        <f t="shared" ref="AP76" si="110">+AO76+AP75</f>
        <v>82321231.657208741</v>
      </c>
      <c r="AQ76" s="38">
        <f t="shared" ref="AQ76" si="111">+AP76+AQ75</f>
        <v>103115776.76680872</v>
      </c>
      <c r="AR76" s="38">
        <f t="shared" ref="AR76" si="112">+AQ76+AR75</f>
        <v>126080153.67140305</v>
      </c>
      <c r="AS76" s="38">
        <f t="shared" ref="AS76" si="113">+AR76+AS75</f>
        <v>146338885.19099572</v>
      </c>
      <c r="AT76" s="38">
        <f t="shared" ref="AT76" si="114">+AS76+AT75</f>
        <v>171913534.12497324</v>
      </c>
      <c r="AU76" s="38">
        <f t="shared" ref="AU76" si="115">+AT76+AU75</f>
        <v>199249412.33124256</v>
      </c>
      <c r="AV76" s="38">
        <f t="shared" ref="AV76" si="116">+AU76+AV75</f>
        <v>236078863.69906428</v>
      </c>
      <c r="AW76" s="38">
        <f t="shared" ref="AW76" si="117">+AV76+AW75</f>
        <v>264588463.31904706</v>
      </c>
      <c r="AX76" s="38">
        <f>+AW76+AX75</f>
        <v>291754125.6631121</v>
      </c>
      <c r="AY76" s="38">
        <f>+AY75</f>
        <v>26625479.984009564</v>
      </c>
      <c r="AZ76" s="38">
        <f>+AY76+AZ75</f>
        <v>55469735.584097862</v>
      </c>
      <c r="BA76" s="38">
        <f t="shared" ref="BA76" si="118">+AZ76+BA75</f>
        <v>86117546.065386176</v>
      </c>
      <c r="BB76" s="38">
        <f t="shared" ref="BB76" si="119">+BA76+BB75</f>
        <v>128912458.26790023</v>
      </c>
      <c r="BC76" s="38">
        <f t="shared" ref="BC76" si="120">+BB76+BC75</f>
        <v>161599159.98033026</v>
      </c>
      <c r="BD76" s="38">
        <f t="shared" ref="BD76" si="121">+BC76+BD75</f>
        <v>196847003.22829685</v>
      </c>
      <c r="BE76" s="38">
        <f t="shared" ref="BE76" si="122">+BD76+BE75</f>
        <v>229523820.80806115</v>
      </c>
      <c r="BF76" s="38">
        <f t="shared" ref="BF76" si="123">+BE76+BF75</f>
        <v>274604555.60317612</v>
      </c>
      <c r="BG76" s="38">
        <f t="shared" ref="BG76" si="124">+BF76+BG75</f>
        <v>319482680.22308111</v>
      </c>
      <c r="BH76" s="38">
        <f t="shared" ref="BH76" si="125">+BG76+BH75</f>
        <v>365275777.24375629</v>
      </c>
      <c r="BI76" s="38">
        <f t="shared" ref="BI76" si="126">+BH76+BI75</f>
        <v>414125314.8422761</v>
      </c>
      <c r="BJ76" s="38">
        <f t="shared" ref="BJ76" si="127">+BI76+BJ75</f>
        <v>461247776.05427742</v>
      </c>
    </row>
    <row r="77" spans="1:66" s="77" customFormat="1" x14ac:dyDescent="0.2">
      <c r="A77" s="77" t="s">
        <v>58</v>
      </c>
      <c r="B77" s="78"/>
      <c r="C77" s="78">
        <f t="shared" ref="C77:AH77" si="128">+C72/B11</f>
        <v>1.4777075226977951E-2</v>
      </c>
      <c r="D77" s="78">
        <f t="shared" si="128"/>
        <v>1.5067393240640395E-2</v>
      </c>
      <c r="E77" s="78">
        <f t="shared" si="128"/>
        <v>1.5339040445869392E-2</v>
      </c>
      <c r="F77" s="78">
        <f t="shared" si="128"/>
        <v>1.5592916721437774E-2</v>
      </c>
      <c r="G77" s="78">
        <f t="shared" si="128"/>
        <v>1.5829880682802201E-2</v>
      </c>
      <c r="H77" s="78">
        <f t="shared" si="128"/>
        <v>1.6073025262053051E-2</v>
      </c>
      <c r="I77" s="78">
        <f t="shared" si="128"/>
        <v>1.6299537598712669E-2</v>
      </c>
      <c r="J77" s="78">
        <f t="shared" si="128"/>
        <v>1.6510228703059234E-2</v>
      </c>
      <c r="K77" s="78">
        <f t="shared" si="128"/>
        <v>1.6705872216160066E-2</v>
      </c>
      <c r="L77" s="78">
        <f t="shared" si="128"/>
        <v>1.6887206112790841E-2</v>
      </c>
      <c r="M77" s="78">
        <f t="shared" si="128"/>
        <v>1.7054934326871926E-2</v>
      </c>
      <c r="N77" s="78">
        <f t="shared" si="128"/>
        <v>1.7209728302949343E-2</v>
      </c>
      <c r="O77" s="78">
        <f t="shared" si="128"/>
        <v>1.4325470941722771E-2</v>
      </c>
      <c r="P77" s="78">
        <f t="shared" si="128"/>
        <v>1.4487959529486102E-2</v>
      </c>
      <c r="Q77" s="78">
        <f t="shared" si="128"/>
        <v>1.4640018934255731E-2</v>
      </c>
      <c r="R77" s="78">
        <f t="shared" si="128"/>
        <v>1.4782124035500875E-2</v>
      </c>
      <c r="S77" s="78">
        <f t="shared" si="128"/>
        <v>1.4914728980697151E-2</v>
      </c>
      <c r="T77" s="78">
        <f t="shared" si="128"/>
        <v>1.5054170821712188E-2</v>
      </c>
      <c r="U77" s="78">
        <f t="shared" si="128"/>
        <v>1.5184135674090504E-2</v>
      </c>
      <c r="V77" s="78">
        <f t="shared" si="128"/>
        <v>1.5305058512991701E-2</v>
      </c>
      <c r="W77" s="78">
        <f t="shared" si="128"/>
        <v>1.5417355258305645E-2</v>
      </c>
      <c r="X77" s="78">
        <f t="shared" si="128"/>
        <v>1.5521423603951591E-2</v>
      </c>
      <c r="Y77" s="78">
        <f t="shared" si="128"/>
        <v>1.5617643811103397E-2</v>
      </c>
      <c r="Z77" s="78">
        <f t="shared" si="128"/>
        <v>1.5706379466910659E-2</v>
      </c>
      <c r="AA77" s="78">
        <f t="shared" si="128"/>
        <v>1.3474506292608763E-2</v>
      </c>
      <c r="AB77" s="78">
        <f t="shared" si="128"/>
        <v>1.3571675792301691E-2</v>
      </c>
      <c r="AC77" s="78">
        <f t="shared" si="128"/>
        <v>1.3662739201953865E-2</v>
      </c>
      <c r="AD77" s="78">
        <f t="shared" si="128"/>
        <v>1.3747962988042638E-2</v>
      </c>
      <c r="AE77" s="78">
        <f t="shared" si="128"/>
        <v>1.3827602328320454E-2</v>
      </c>
      <c r="AF77" s="78">
        <f t="shared" si="128"/>
        <v>1.3913917998118723E-2</v>
      </c>
      <c r="AG77" s="78">
        <f t="shared" si="128"/>
        <v>1.3994565243764972E-2</v>
      </c>
      <c r="AH77" s="78">
        <f t="shared" si="128"/>
        <v>1.4069792549001047E-2</v>
      </c>
      <c r="AI77" s="78">
        <f t="shared" ref="AI77:BJ77" si="129">+AI72/AH11</f>
        <v>1.4139837847136247E-2</v>
      </c>
      <c r="AJ77" s="78">
        <f t="shared" si="129"/>
        <v>1.4204928967720937E-2</v>
      </c>
      <c r="AK77" s="78">
        <f t="shared" si="129"/>
        <v>1.4265284064310034E-2</v>
      </c>
      <c r="AL77" s="78">
        <f t="shared" si="129"/>
        <v>1.4321112024117223E-2</v>
      </c>
      <c r="AM77" s="78">
        <f t="shared" si="129"/>
        <v>1.1981454940072639E-2</v>
      </c>
      <c r="AN77" s="78">
        <f t="shared" si="129"/>
        <v>1.204748382266704E-2</v>
      </c>
      <c r="AO77" s="78">
        <f t="shared" si="129"/>
        <v>1.2110049641560766E-2</v>
      </c>
      <c r="AP77" s="78">
        <f t="shared" si="129"/>
        <v>1.2169295200088387E-2</v>
      </c>
      <c r="AQ77" s="78">
        <f t="shared" si="129"/>
        <v>1.2225357431343767E-2</v>
      </c>
      <c r="AR77" s="78">
        <f t="shared" si="129"/>
        <v>1.2286637078598962E-2</v>
      </c>
      <c r="AS77" s="78">
        <f t="shared" si="129"/>
        <v>1.234464585356196E-2</v>
      </c>
      <c r="AT77" s="78">
        <f t="shared" si="129"/>
        <v>1.2399518723215121E-2</v>
      </c>
      <c r="AU77" s="78">
        <f t="shared" si="129"/>
        <v>1.2451385101819874E-2</v>
      </c>
      <c r="AV77" s="78">
        <f t="shared" si="129"/>
        <v>1.250036907959903E-2</v>
      </c>
      <c r="AW77" s="78">
        <f t="shared" si="129"/>
        <v>1.2546589641998944E-2</v>
      </c>
      <c r="AX77" s="78">
        <f t="shared" si="129"/>
        <v>1.2590160879919649E-2</v>
      </c>
      <c r="AY77" s="78">
        <f t="shared" si="129"/>
        <v>1.1852834782908212E-2</v>
      </c>
      <c r="AZ77" s="78">
        <f t="shared" si="129"/>
        <v>1.1895418622330168E-2</v>
      </c>
      <c r="BA77" s="78">
        <f t="shared" si="129"/>
        <v>1.1935966973639489E-2</v>
      </c>
      <c r="BB77" s="78">
        <f t="shared" si="129"/>
        <v>1.1974562100821049E-2</v>
      </c>
      <c r="BC77" s="78">
        <f t="shared" si="129"/>
        <v>1.2011282855613639E-2</v>
      </c>
      <c r="BD77" s="78">
        <f t="shared" si="129"/>
        <v>1.2054861369770914E-2</v>
      </c>
      <c r="BE77" s="78">
        <f t="shared" si="129"/>
        <v>1.2096367071976869E-2</v>
      </c>
      <c r="BF77" s="78">
        <f t="shared" si="129"/>
        <v>1.2135883613651166E-2</v>
      </c>
      <c r="BG77" s="78">
        <f t="shared" si="129"/>
        <v>1.217349117957944E-2</v>
      </c>
      <c r="BH77" s="78">
        <f t="shared" si="129"/>
        <v>1.2209266632347398E-2</v>
      </c>
      <c r="BI77" s="78">
        <f t="shared" si="129"/>
        <v>1.2243283650753037E-2</v>
      </c>
      <c r="BJ77" s="78">
        <f t="shared" si="129"/>
        <v>1.2275612862448042E-2</v>
      </c>
    </row>
    <row r="78" spans="1:66" s="77" customFormat="1" x14ac:dyDescent="0.2">
      <c r="A78" s="91" t="s">
        <v>67</v>
      </c>
      <c r="B78" s="78"/>
      <c r="C78" s="78">
        <f t="shared" ref="C78:AH78" si="130">+C58/B5</f>
        <v>1.2500000000000001E-2</v>
      </c>
      <c r="D78" s="78">
        <f t="shared" si="130"/>
        <v>1.2500000000000001E-2</v>
      </c>
      <c r="E78" s="78">
        <f t="shared" si="130"/>
        <v>1.2499999999999999E-2</v>
      </c>
      <c r="F78" s="78">
        <f t="shared" si="130"/>
        <v>1.2499999999999995E-2</v>
      </c>
      <c r="G78" s="78">
        <f t="shared" si="130"/>
        <v>1.2499999999999995E-2</v>
      </c>
      <c r="H78" s="78">
        <f t="shared" si="130"/>
        <v>1.2499999999999999E-2</v>
      </c>
      <c r="I78" s="78">
        <f t="shared" si="130"/>
        <v>1.2500000000000001E-2</v>
      </c>
      <c r="J78" s="78">
        <f t="shared" si="130"/>
        <v>1.2500000000000001E-2</v>
      </c>
      <c r="K78" s="78">
        <f t="shared" si="130"/>
        <v>1.2500000000000001E-2</v>
      </c>
      <c r="L78" s="78">
        <f t="shared" si="130"/>
        <v>1.2499999999999999E-2</v>
      </c>
      <c r="M78" s="78">
        <f t="shared" si="130"/>
        <v>1.2499999999999999E-2</v>
      </c>
      <c r="N78" s="78">
        <f t="shared" si="130"/>
        <v>1.2499999999999999E-2</v>
      </c>
      <c r="O78" s="78">
        <f t="shared" si="130"/>
        <v>1.3499999999999995E-2</v>
      </c>
      <c r="P78" s="78">
        <f t="shared" si="130"/>
        <v>1.3499999999999996E-2</v>
      </c>
      <c r="Q78" s="78">
        <f t="shared" si="130"/>
        <v>1.3499999999999993E-2</v>
      </c>
      <c r="R78" s="78">
        <f t="shared" si="130"/>
        <v>1.3499999999999993E-2</v>
      </c>
      <c r="S78" s="78">
        <f t="shared" si="130"/>
        <v>1.3499999999999993E-2</v>
      </c>
      <c r="T78" s="78">
        <f t="shared" si="130"/>
        <v>1.3499999999999991E-2</v>
      </c>
      <c r="U78" s="78">
        <f t="shared" si="130"/>
        <v>1.3499999999999993E-2</v>
      </c>
      <c r="V78" s="78">
        <f t="shared" si="130"/>
        <v>1.3499999999999991E-2</v>
      </c>
      <c r="W78" s="78">
        <f t="shared" si="130"/>
        <v>1.3499999999999993E-2</v>
      </c>
      <c r="X78" s="78">
        <f t="shared" si="130"/>
        <v>1.3499999999999993E-2</v>
      </c>
      <c r="Y78" s="78">
        <f t="shared" si="130"/>
        <v>1.3499999999999995E-2</v>
      </c>
      <c r="Z78" s="78">
        <f t="shared" si="130"/>
        <v>1.3499999999999995E-2</v>
      </c>
      <c r="AA78" s="78">
        <f t="shared" si="130"/>
        <v>1.3499999999999996E-2</v>
      </c>
      <c r="AB78" s="78">
        <f t="shared" si="130"/>
        <v>1.3499999999999996E-2</v>
      </c>
      <c r="AC78" s="78">
        <f t="shared" si="130"/>
        <v>1.3499999999999995E-2</v>
      </c>
      <c r="AD78" s="78">
        <f t="shared" si="130"/>
        <v>1.3499999999999995E-2</v>
      </c>
      <c r="AE78" s="78">
        <f t="shared" si="130"/>
        <v>1.3499999999999995E-2</v>
      </c>
      <c r="AF78" s="78">
        <f t="shared" si="130"/>
        <v>1.3499999999999993E-2</v>
      </c>
      <c r="AG78" s="78">
        <f t="shared" si="130"/>
        <v>1.3499999999999993E-2</v>
      </c>
      <c r="AH78" s="78">
        <f t="shared" si="130"/>
        <v>1.3499999999999995E-2</v>
      </c>
      <c r="AI78" s="78">
        <f t="shared" ref="AI78:BJ78" si="131">+AI58/AH5</f>
        <v>1.3499999999999996E-2</v>
      </c>
      <c r="AJ78" s="78">
        <f t="shared" si="131"/>
        <v>1.3499999999999998E-2</v>
      </c>
      <c r="AK78" s="78">
        <f t="shared" si="131"/>
        <v>1.3499999999999998E-2</v>
      </c>
      <c r="AL78" s="78">
        <f t="shared" si="131"/>
        <v>1.3499999999999998E-2</v>
      </c>
      <c r="AM78" s="78">
        <f t="shared" si="131"/>
        <v>1.3499999999999998E-2</v>
      </c>
      <c r="AN78" s="78">
        <f t="shared" si="131"/>
        <v>1.3499999999999998E-2</v>
      </c>
      <c r="AO78" s="78">
        <f t="shared" si="131"/>
        <v>1.35E-2</v>
      </c>
      <c r="AP78" s="78">
        <f t="shared" si="131"/>
        <v>1.3500000000000002E-2</v>
      </c>
      <c r="AQ78" s="78">
        <f t="shared" si="131"/>
        <v>1.3500000000000003E-2</v>
      </c>
      <c r="AR78" s="78">
        <f t="shared" si="131"/>
        <v>1.3500000000000003E-2</v>
      </c>
      <c r="AS78" s="78">
        <f t="shared" si="131"/>
        <v>1.3500000000000003E-2</v>
      </c>
      <c r="AT78" s="78">
        <f t="shared" si="131"/>
        <v>1.3500000000000003E-2</v>
      </c>
      <c r="AU78" s="78">
        <f t="shared" si="131"/>
        <v>1.3500000000000005E-2</v>
      </c>
      <c r="AV78" s="78">
        <f t="shared" si="131"/>
        <v>1.3500000000000005E-2</v>
      </c>
      <c r="AW78" s="78">
        <f t="shared" si="131"/>
        <v>1.3500000000000005E-2</v>
      </c>
      <c r="AX78" s="78">
        <f t="shared" si="131"/>
        <v>1.3500000000000007E-2</v>
      </c>
      <c r="AY78" s="78">
        <f t="shared" si="131"/>
        <v>1.3500000000000007E-2</v>
      </c>
      <c r="AZ78" s="78">
        <f t="shared" si="131"/>
        <v>1.3500000000000009E-2</v>
      </c>
      <c r="BA78" s="78">
        <f t="shared" si="131"/>
        <v>1.3500000000000009E-2</v>
      </c>
      <c r="BB78" s="78">
        <f t="shared" si="131"/>
        <v>1.3500000000000012E-2</v>
      </c>
      <c r="BC78" s="78">
        <f t="shared" si="131"/>
        <v>1.3500000000000014E-2</v>
      </c>
      <c r="BD78" s="78">
        <f t="shared" si="131"/>
        <v>1.3500000000000014E-2</v>
      </c>
      <c r="BE78" s="78">
        <f t="shared" si="131"/>
        <v>1.3500000000000014E-2</v>
      </c>
      <c r="BF78" s="78">
        <f t="shared" si="131"/>
        <v>1.3500000000000012E-2</v>
      </c>
      <c r="BG78" s="78">
        <f t="shared" si="131"/>
        <v>1.3500000000000012E-2</v>
      </c>
      <c r="BH78" s="78">
        <f t="shared" si="131"/>
        <v>1.3500000000000014E-2</v>
      </c>
      <c r="BI78" s="78">
        <f t="shared" si="131"/>
        <v>1.3500000000000017E-2</v>
      </c>
      <c r="BJ78" s="78">
        <f t="shared" si="131"/>
        <v>1.3500000000000019E-2</v>
      </c>
    </row>
    <row r="79" spans="1:66" s="165" customFormat="1" x14ac:dyDescent="0.2">
      <c r="B79" s="167"/>
      <c r="C79" s="167"/>
      <c r="D79" s="167"/>
      <c r="E79" s="167"/>
      <c r="F79" s="167"/>
      <c r="G79" s="167"/>
      <c r="H79" s="167"/>
      <c r="I79" s="167"/>
      <c r="J79" s="167"/>
      <c r="K79" s="167"/>
      <c r="L79" s="167"/>
      <c r="M79" s="167"/>
      <c r="N79" s="167"/>
      <c r="O79" s="167"/>
      <c r="P79" s="167"/>
      <c r="Q79" s="167"/>
      <c r="R79" s="167"/>
      <c r="S79" s="167"/>
      <c r="T79" s="167"/>
      <c r="U79" s="167"/>
      <c r="V79" s="167"/>
      <c r="W79" s="167"/>
      <c r="X79" s="167"/>
      <c r="Y79" s="167"/>
      <c r="Z79" s="167"/>
      <c r="AA79" s="167"/>
      <c r="AB79" s="167"/>
      <c r="AC79" s="167"/>
      <c r="AD79" s="167"/>
      <c r="AE79" s="167"/>
      <c r="AF79" s="167"/>
      <c r="AG79" s="167"/>
      <c r="AH79" s="167"/>
      <c r="AI79" s="167"/>
      <c r="AJ79" s="167"/>
      <c r="AK79" s="167"/>
      <c r="AL79" s="167"/>
      <c r="AM79" s="167"/>
      <c r="AN79" s="167"/>
      <c r="AO79" s="167"/>
      <c r="AP79" s="167"/>
      <c r="AQ79" s="167"/>
      <c r="AR79" s="167"/>
      <c r="AS79" s="167"/>
      <c r="AT79" s="167"/>
      <c r="AU79" s="167"/>
      <c r="AV79" s="167"/>
      <c r="AW79" s="167"/>
      <c r="AX79" s="167"/>
      <c r="AY79" s="167"/>
      <c r="AZ79" s="167"/>
      <c r="BA79" s="167"/>
      <c r="BB79" s="167"/>
      <c r="BC79" s="167"/>
      <c r="BD79" s="167"/>
      <c r="BE79" s="167"/>
      <c r="BF79" s="167"/>
      <c r="BG79" s="167"/>
      <c r="BH79" s="167"/>
      <c r="BI79" s="167"/>
      <c r="BJ79" s="167"/>
    </row>
  </sheetData>
  <phoneticPr fontId="0" type="noConversion"/>
  <pageMargins left="0.75" right="0.75" top="1" bottom="1" header="0" footer="0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A6FF3-1FDE-446F-8B51-D6A6DCBA62AA}">
  <dimension ref="A1:H27"/>
  <sheetViews>
    <sheetView workbookViewId="0">
      <selection activeCell="D16" sqref="D16"/>
    </sheetView>
  </sheetViews>
  <sheetFormatPr baseColWidth="10" defaultRowHeight="12.75" x14ac:dyDescent="0.2"/>
  <cols>
    <col min="1" max="1" width="4" bestFit="1" customWidth="1"/>
    <col min="2" max="2" width="11" bestFit="1" customWidth="1"/>
    <col min="3" max="3" width="35.7109375" bestFit="1" customWidth="1"/>
    <col min="4" max="8" width="15.5703125" style="326" bestFit="1" customWidth="1"/>
  </cols>
  <sheetData>
    <row r="1" spans="1:8" ht="15" x14ac:dyDescent="0.25">
      <c r="A1" s="322" t="s">
        <v>1492</v>
      </c>
      <c r="B1" s="322" t="s">
        <v>1493</v>
      </c>
      <c r="C1" s="322" t="s">
        <v>1494</v>
      </c>
      <c r="D1" s="325" t="s">
        <v>1495</v>
      </c>
      <c r="E1" s="325" t="s">
        <v>1496</v>
      </c>
      <c r="F1" s="325" t="s">
        <v>1497</v>
      </c>
      <c r="G1" s="325" t="s">
        <v>102</v>
      </c>
      <c r="H1" s="325" t="s">
        <v>1498</v>
      </c>
    </row>
    <row r="2" spans="1:8" x14ac:dyDescent="0.2">
      <c r="B2" s="323"/>
      <c r="C2" s="324"/>
    </row>
    <row r="3" spans="1:8" x14ac:dyDescent="0.2">
      <c r="B3" s="323"/>
      <c r="C3" s="324"/>
    </row>
    <row r="4" spans="1:8" x14ac:dyDescent="0.2">
      <c r="B4" s="323"/>
      <c r="C4" s="324"/>
    </row>
    <row r="5" spans="1:8" x14ac:dyDescent="0.2">
      <c r="B5" s="323"/>
      <c r="C5" s="324"/>
    </row>
    <row r="6" spans="1:8" x14ac:dyDescent="0.2">
      <c r="B6" s="323"/>
      <c r="C6" s="324"/>
    </row>
    <row r="7" spans="1:8" x14ac:dyDescent="0.2">
      <c r="B7" s="323"/>
      <c r="C7" s="324"/>
    </row>
    <row r="8" spans="1:8" x14ac:dyDescent="0.2">
      <c r="B8" s="323"/>
      <c r="C8" s="324"/>
    </row>
    <row r="9" spans="1:8" x14ac:dyDescent="0.2">
      <c r="B9" s="323"/>
      <c r="C9" s="324"/>
    </row>
    <row r="10" spans="1:8" x14ac:dyDescent="0.2">
      <c r="B10" s="323"/>
      <c r="C10" s="324"/>
    </row>
    <row r="11" spans="1:8" x14ac:dyDescent="0.2">
      <c r="B11" s="323"/>
      <c r="C11" s="324"/>
    </row>
    <row r="12" spans="1:8" x14ac:dyDescent="0.2">
      <c r="B12" s="323"/>
      <c r="C12" s="324"/>
    </row>
    <row r="13" spans="1:8" x14ac:dyDescent="0.2">
      <c r="B13" s="323"/>
      <c r="C13" s="324"/>
    </row>
    <row r="14" spans="1:8" x14ac:dyDescent="0.2">
      <c r="B14" s="323"/>
      <c r="C14" s="324"/>
    </row>
    <row r="15" spans="1:8" x14ac:dyDescent="0.2">
      <c r="B15" s="323"/>
      <c r="C15" s="324"/>
    </row>
    <row r="16" spans="1:8" x14ac:dyDescent="0.2">
      <c r="B16" s="323"/>
      <c r="C16" s="324"/>
    </row>
    <row r="17" spans="2:8" x14ac:dyDescent="0.2">
      <c r="B17" s="323"/>
      <c r="C17" s="324"/>
    </row>
    <row r="18" spans="2:8" x14ac:dyDescent="0.2">
      <c r="B18" s="323"/>
      <c r="C18" s="324"/>
    </row>
    <row r="19" spans="2:8" x14ac:dyDescent="0.2">
      <c r="B19" s="323"/>
      <c r="C19" s="324"/>
    </row>
    <row r="20" spans="2:8" x14ac:dyDescent="0.2">
      <c r="B20" s="323"/>
      <c r="C20" s="324"/>
    </row>
    <row r="21" spans="2:8" x14ac:dyDescent="0.2">
      <c r="B21" s="323"/>
      <c r="C21" s="324"/>
    </row>
    <row r="22" spans="2:8" x14ac:dyDescent="0.2">
      <c r="B22" s="323"/>
      <c r="C22" s="324"/>
    </row>
    <row r="23" spans="2:8" x14ac:dyDescent="0.2">
      <c r="B23" s="323"/>
      <c r="C23" s="324"/>
    </row>
    <row r="24" spans="2:8" x14ac:dyDescent="0.2">
      <c r="B24" s="323"/>
      <c r="C24" s="324"/>
    </row>
    <row r="25" spans="2:8" x14ac:dyDescent="0.2">
      <c r="B25" s="323"/>
      <c r="C25" s="324"/>
    </row>
    <row r="27" spans="2:8" x14ac:dyDescent="0.2">
      <c r="D27" s="326">
        <f>SUM(D2:D26)</f>
        <v>0</v>
      </c>
      <c r="E27" s="326">
        <f t="shared" ref="E27:H27" si="0">SUM(E2:E26)</f>
        <v>0</v>
      </c>
      <c r="F27" s="326">
        <f t="shared" si="0"/>
        <v>0</v>
      </c>
      <c r="G27" s="326">
        <f t="shared" si="0"/>
        <v>0</v>
      </c>
      <c r="H27" s="326">
        <f t="shared" si="0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8"/>
  <dimension ref="A1:U41"/>
  <sheetViews>
    <sheetView showGridLines="0" zoomScale="160" zoomScaleNormal="160" workbookViewId="0">
      <pane xSplit="1" ySplit="1" topLeftCell="B2" activePane="bottomRight" state="frozen"/>
      <selection activeCell="F95" sqref="F95"/>
      <selection pane="topRight" activeCell="F95" sqref="F95"/>
      <selection pane="bottomLeft" activeCell="F95" sqref="F95"/>
      <selection pane="bottomRight" activeCell="B2" sqref="B2"/>
    </sheetView>
  </sheetViews>
  <sheetFormatPr baseColWidth="10" defaultColWidth="20.28515625" defaultRowHeight="12.75" x14ac:dyDescent="0.2"/>
  <cols>
    <col min="1" max="1" width="17.7109375" style="1" bestFit="1" customWidth="1"/>
    <col min="2" max="2" width="13.85546875" style="1" bestFit="1" customWidth="1"/>
    <col min="3" max="3" width="13" style="1" bestFit="1" customWidth="1"/>
    <col min="4" max="12" width="12.28515625" style="1" bestFit="1" customWidth="1"/>
    <col min="13" max="13" width="13.140625" style="1" bestFit="1" customWidth="1"/>
    <col min="14" max="14" width="11.28515625" style="243" bestFit="1" customWidth="1"/>
    <col min="15" max="16" width="7.28515625" style="243" bestFit="1" customWidth="1"/>
    <col min="17" max="17" width="7.85546875" style="243" bestFit="1" customWidth="1"/>
    <col min="18" max="18" width="5.85546875" style="1" bestFit="1" customWidth="1"/>
    <col min="19" max="20" width="20.28515625" style="1"/>
    <col min="21" max="21" width="20.28515625" style="219"/>
    <col min="22" max="16384" width="20.28515625" style="1"/>
  </cols>
  <sheetData>
    <row r="1" spans="1:21" x14ac:dyDescent="0.2">
      <c r="A1" s="231" t="s">
        <v>1499</v>
      </c>
      <c r="B1" s="232">
        <f>+anexos!B2</f>
        <v>44957</v>
      </c>
      <c r="C1" s="232">
        <f>+anexos!C2</f>
        <v>44985</v>
      </c>
      <c r="D1" s="232">
        <f>+anexos!D2</f>
        <v>45016</v>
      </c>
      <c r="E1" s="232">
        <f>+anexos!E2</f>
        <v>45046</v>
      </c>
      <c r="F1" s="232">
        <f>+anexos!F2</f>
        <v>45077</v>
      </c>
      <c r="G1" s="232">
        <f>+anexos!G2</f>
        <v>45107</v>
      </c>
      <c r="H1" s="232">
        <f>+anexos!H2</f>
        <v>45138</v>
      </c>
      <c r="I1" s="232">
        <f>+anexos!I2</f>
        <v>45169</v>
      </c>
      <c r="J1" s="232">
        <f>+anexos!J2</f>
        <v>45199</v>
      </c>
      <c r="K1" s="232">
        <f>+anexos!K2</f>
        <v>45230</v>
      </c>
      <c r="L1" s="232">
        <f>+anexos!L2</f>
        <v>45260</v>
      </c>
      <c r="M1" s="232">
        <f>+anexos!M2</f>
        <v>45291</v>
      </c>
      <c r="N1" s="241"/>
      <c r="O1" s="242"/>
      <c r="P1" s="239"/>
      <c r="Q1" s="240"/>
      <c r="R1" s="92"/>
      <c r="S1" s="92"/>
      <c r="T1" s="95"/>
    </row>
    <row r="2" spans="1:21" x14ac:dyDescent="0.2">
      <c r="A2" s="6" t="s">
        <v>1481</v>
      </c>
      <c r="B2" s="230">
        <v>450000000</v>
      </c>
      <c r="C2" s="230">
        <f>+B2</f>
        <v>450000000</v>
      </c>
      <c r="D2" s="230">
        <f t="shared" ref="D2:M2" si="0">+C2</f>
        <v>450000000</v>
      </c>
      <c r="E2" s="230">
        <f t="shared" si="0"/>
        <v>450000000</v>
      </c>
      <c r="F2" s="230">
        <f t="shared" si="0"/>
        <v>450000000</v>
      </c>
      <c r="G2" s="230">
        <f t="shared" si="0"/>
        <v>450000000</v>
      </c>
      <c r="H2" s="230">
        <f t="shared" si="0"/>
        <v>450000000</v>
      </c>
      <c r="I2" s="230">
        <f t="shared" si="0"/>
        <v>450000000</v>
      </c>
      <c r="J2" s="230">
        <f t="shared" si="0"/>
        <v>450000000</v>
      </c>
      <c r="K2" s="230">
        <f t="shared" si="0"/>
        <v>450000000</v>
      </c>
      <c r="L2" s="230">
        <f t="shared" si="0"/>
        <v>450000000</v>
      </c>
      <c r="M2" s="230">
        <f t="shared" si="0"/>
        <v>450000000</v>
      </c>
      <c r="N2" s="241"/>
      <c r="O2" s="242"/>
      <c r="P2" s="239"/>
      <c r="Q2" s="240"/>
      <c r="R2" s="92"/>
      <c r="S2" s="92"/>
      <c r="T2" s="95"/>
    </row>
    <row r="3" spans="1:21" s="143" customFormat="1" x14ac:dyDescent="0.2">
      <c r="A3" s="6" t="s">
        <v>1482</v>
      </c>
      <c r="B3" s="230">
        <v>0</v>
      </c>
      <c r="C3" s="230">
        <f t="shared" ref="C3:M9" si="1">+B3</f>
        <v>0</v>
      </c>
      <c r="D3" s="230">
        <f t="shared" si="1"/>
        <v>0</v>
      </c>
      <c r="E3" s="230">
        <f t="shared" si="1"/>
        <v>0</v>
      </c>
      <c r="F3" s="230">
        <f t="shared" si="1"/>
        <v>0</v>
      </c>
      <c r="G3" s="230">
        <f t="shared" si="1"/>
        <v>0</v>
      </c>
      <c r="H3" s="230">
        <f t="shared" si="1"/>
        <v>0</v>
      </c>
      <c r="I3" s="230">
        <f t="shared" si="1"/>
        <v>0</v>
      </c>
      <c r="J3" s="230">
        <f t="shared" si="1"/>
        <v>0</v>
      </c>
      <c r="K3" s="230">
        <f t="shared" si="1"/>
        <v>0</v>
      </c>
      <c r="L3" s="230">
        <f t="shared" si="1"/>
        <v>0</v>
      </c>
      <c r="M3" s="230">
        <f t="shared" si="1"/>
        <v>0</v>
      </c>
      <c r="N3" s="306"/>
      <c r="O3" s="307"/>
      <c r="P3" s="308"/>
      <c r="Q3" s="309"/>
      <c r="R3" s="310"/>
      <c r="S3" s="310"/>
      <c r="T3" s="95"/>
      <c r="U3" s="219"/>
    </row>
    <row r="4" spans="1:21" x14ac:dyDescent="0.2">
      <c r="A4" s="6" t="s">
        <v>1483</v>
      </c>
      <c r="B4" s="230">
        <v>0</v>
      </c>
      <c r="C4" s="230">
        <f t="shared" ref="C4:M4" si="2">+B4</f>
        <v>0</v>
      </c>
      <c r="D4" s="230">
        <f t="shared" si="2"/>
        <v>0</v>
      </c>
      <c r="E4" s="230">
        <f t="shared" si="2"/>
        <v>0</v>
      </c>
      <c r="F4" s="230">
        <f t="shared" si="2"/>
        <v>0</v>
      </c>
      <c r="G4" s="230">
        <f t="shared" si="2"/>
        <v>0</v>
      </c>
      <c r="H4" s="230">
        <f t="shared" si="1"/>
        <v>0</v>
      </c>
      <c r="I4" s="230">
        <f t="shared" si="2"/>
        <v>0</v>
      </c>
      <c r="J4" s="230">
        <f t="shared" si="2"/>
        <v>0</v>
      </c>
      <c r="K4" s="230">
        <f t="shared" si="2"/>
        <v>0</v>
      </c>
      <c r="L4" s="230">
        <f t="shared" si="2"/>
        <v>0</v>
      </c>
      <c r="M4" s="230">
        <f t="shared" si="2"/>
        <v>0</v>
      </c>
      <c r="N4" s="241"/>
      <c r="O4" s="242"/>
      <c r="P4" s="239"/>
      <c r="Q4" s="240"/>
      <c r="R4" s="92"/>
      <c r="S4" s="92"/>
      <c r="T4" s="95"/>
    </row>
    <row r="5" spans="1:21" s="143" customFormat="1" x14ac:dyDescent="0.2">
      <c r="A5" s="6" t="s">
        <v>1484</v>
      </c>
      <c r="B5" s="230">
        <v>0</v>
      </c>
      <c r="C5" s="230">
        <f t="shared" ref="C5:M5" si="3">+B5</f>
        <v>0</v>
      </c>
      <c r="D5" s="230">
        <f t="shared" si="3"/>
        <v>0</v>
      </c>
      <c r="E5" s="230">
        <f t="shared" si="3"/>
        <v>0</v>
      </c>
      <c r="F5" s="230">
        <f t="shared" si="3"/>
        <v>0</v>
      </c>
      <c r="G5" s="230">
        <f t="shared" si="3"/>
        <v>0</v>
      </c>
      <c r="H5" s="230">
        <f t="shared" si="1"/>
        <v>0</v>
      </c>
      <c r="I5" s="230">
        <f t="shared" si="3"/>
        <v>0</v>
      </c>
      <c r="J5" s="230">
        <f t="shared" si="3"/>
        <v>0</v>
      </c>
      <c r="K5" s="230">
        <f t="shared" si="3"/>
        <v>0</v>
      </c>
      <c r="L5" s="230">
        <f t="shared" si="3"/>
        <v>0</v>
      </c>
      <c r="M5" s="230">
        <f t="shared" si="3"/>
        <v>0</v>
      </c>
      <c r="N5" s="306"/>
      <c r="O5" s="307"/>
      <c r="P5" s="308"/>
      <c r="Q5" s="309"/>
      <c r="R5" s="310"/>
      <c r="S5" s="310"/>
      <c r="T5" s="95"/>
      <c r="U5" s="219"/>
    </row>
    <row r="6" spans="1:21" x14ac:dyDescent="0.2">
      <c r="A6" s="6" t="s">
        <v>1485</v>
      </c>
      <c r="B6" s="230">
        <v>0</v>
      </c>
      <c r="C6" s="230">
        <f t="shared" ref="C6:M6" si="4">+B6</f>
        <v>0</v>
      </c>
      <c r="D6" s="230">
        <f t="shared" si="4"/>
        <v>0</v>
      </c>
      <c r="E6" s="230">
        <f t="shared" si="4"/>
        <v>0</v>
      </c>
      <c r="F6" s="230">
        <f t="shared" si="4"/>
        <v>0</v>
      </c>
      <c r="G6" s="230">
        <f t="shared" si="4"/>
        <v>0</v>
      </c>
      <c r="H6" s="230">
        <f t="shared" si="1"/>
        <v>0</v>
      </c>
      <c r="I6" s="230">
        <f t="shared" si="4"/>
        <v>0</v>
      </c>
      <c r="J6" s="230">
        <f t="shared" si="4"/>
        <v>0</v>
      </c>
      <c r="K6" s="230">
        <f t="shared" si="4"/>
        <v>0</v>
      </c>
      <c r="L6" s="230">
        <f t="shared" si="4"/>
        <v>0</v>
      </c>
      <c r="M6" s="230">
        <f t="shared" si="4"/>
        <v>0</v>
      </c>
      <c r="N6" s="241"/>
      <c r="O6" s="242"/>
      <c r="P6" s="239"/>
      <c r="Q6" s="240"/>
      <c r="R6" s="92"/>
      <c r="S6" s="92"/>
      <c r="T6" s="95"/>
    </row>
    <row r="7" spans="1:21" ht="15" x14ac:dyDescent="0.25">
      <c r="A7" s="6" t="s">
        <v>1486</v>
      </c>
      <c r="B7" s="230">
        <v>0</v>
      </c>
      <c r="C7" s="230">
        <f t="shared" ref="C7:M7" si="5">+B7</f>
        <v>0</v>
      </c>
      <c r="D7" s="230">
        <f t="shared" si="5"/>
        <v>0</v>
      </c>
      <c r="E7" s="230">
        <f t="shared" si="5"/>
        <v>0</v>
      </c>
      <c r="F7" s="230">
        <f t="shared" si="5"/>
        <v>0</v>
      </c>
      <c r="G7" s="230">
        <f t="shared" si="5"/>
        <v>0</v>
      </c>
      <c r="H7" s="230">
        <f t="shared" si="1"/>
        <v>0</v>
      </c>
      <c r="I7" s="230">
        <f t="shared" si="5"/>
        <v>0</v>
      </c>
      <c r="J7" s="230">
        <f t="shared" si="5"/>
        <v>0</v>
      </c>
      <c r="K7" s="230">
        <f t="shared" si="5"/>
        <v>0</v>
      </c>
      <c r="L7" s="230">
        <f t="shared" si="5"/>
        <v>0</v>
      </c>
      <c r="M7" s="230">
        <f t="shared" si="5"/>
        <v>0</v>
      </c>
      <c r="N7" s="241"/>
      <c r="O7" s="242"/>
      <c r="P7" s="239"/>
      <c r="Q7" s="240"/>
      <c r="R7" s="92"/>
      <c r="S7" s="92"/>
      <c r="T7" s="164"/>
    </row>
    <row r="8" spans="1:21" x14ac:dyDescent="0.2">
      <c r="A8" s="6" t="s">
        <v>1487</v>
      </c>
      <c r="B8" s="230">
        <v>0</v>
      </c>
      <c r="C8" s="230">
        <f t="shared" ref="C8:M8" si="6">+B8</f>
        <v>0</v>
      </c>
      <c r="D8" s="230">
        <f t="shared" si="6"/>
        <v>0</v>
      </c>
      <c r="E8" s="230">
        <f t="shared" si="6"/>
        <v>0</v>
      </c>
      <c r="F8" s="230">
        <f t="shared" si="6"/>
        <v>0</v>
      </c>
      <c r="G8" s="230">
        <f t="shared" si="6"/>
        <v>0</v>
      </c>
      <c r="H8" s="230">
        <f t="shared" si="1"/>
        <v>0</v>
      </c>
      <c r="I8" s="230">
        <f t="shared" si="6"/>
        <v>0</v>
      </c>
      <c r="J8" s="230">
        <f t="shared" si="6"/>
        <v>0</v>
      </c>
      <c r="K8" s="230">
        <f t="shared" si="6"/>
        <v>0</v>
      </c>
      <c r="L8" s="230">
        <f t="shared" si="6"/>
        <v>0</v>
      </c>
      <c r="M8" s="230">
        <f t="shared" si="6"/>
        <v>0</v>
      </c>
      <c r="N8" s="241"/>
      <c r="O8" s="242"/>
      <c r="P8" s="239"/>
      <c r="Q8" s="240"/>
      <c r="R8" s="92"/>
      <c r="S8" s="92"/>
      <c r="T8" s="95"/>
    </row>
    <row r="9" spans="1:21" x14ac:dyDescent="0.2">
      <c r="A9" s="6" t="s">
        <v>1488</v>
      </c>
      <c r="B9" s="230">
        <v>0</v>
      </c>
      <c r="C9" s="230">
        <f t="shared" ref="C9:M9" si="7">+B9</f>
        <v>0</v>
      </c>
      <c r="D9" s="230">
        <f t="shared" si="7"/>
        <v>0</v>
      </c>
      <c r="E9" s="230">
        <f t="shared" si="7"/>
        <v>0</v>
      </c>
      <c r="F9" s="230">
        <f t="shared" si="7"/>
        <v>0</v>
      </c>
      <c r="G9" s="230">
        <f t="shared" si="7"/>
        <v>0</v>
      </c>
      <c r="H9" s="230">
        <f t="shared" si="1"/>
        <v>0</v>
      </c>
      <c r="I9" s="230">
        <f t="shared" si="7"/>
        <v>0</v>
      </c>
      <c r="J9" s="230">
        <f t="shared" si="7"/>
        <v>0</v>
      </c>
      <c r="K9" s="230">
        <f t="shared" si="7"/>
        <v>0</v>
      </c>
      <c r="L9" s="230">
        <f t="shared" si="7"/>
        <v>0</v>
      </c>
      <c r="M9" s="230">
        <f t="shared" si="7"/>
        <v>0</v>
      </c>
      <c r="N9" s="241"/>
      <c r="O9" s="242"/>
      <c r="P9" s="239"/>
      <c r="Q9" s="240"/>
      <c r="R9" s="92"/>
      <c r="S9" s="92"/>
      <c r="T9" s="95"/>
    </row>
    <row r="10" spans="1:21" x14ac:dyDescent="0.2">
      <c r="A10" s="236" t="s">
        <v>183</v>
      </c>
      <c r="B10" s="237">
        <f t="shared" ref="B10:M10" si="8">SUM(B2:B9)</f>
        <v>450000000</v>
      </c>
      <c r="C10" s="237">
        <f t="shared" si="8"/>
        <v>450000000</v>
      </c>
      <c r="D10" s="237">
        <f t="shared" si="8"/>
        <v>450000000</v>
      </c>
      <c r="E10" s="237">
        <f t="shared" si="8"/>
        <v>450000000</v>
      </c>
      <c r="F10" s="237">
        <f t="shared" si="8"/>
        <v>450000000</v>
      </c>
      <c r="G10" s="237">
        <f t="shared" si="8"/>
        <v>450000000</v>
      </c>
      <c r="H10" s="237">
        <f t="shared" si="8"/>
        <v>450000000</v>
      </c>
      <c r="I10" s="237">
        <f t="shared" si="8"/>
        <v>450000000</v>
      </c>
      <c r="J10" s="237">
        <f t="shared" si="8"/>
        <v>450000000</v>
      </c>
      <c r="K10" s="237">
        <f t="shared" si="8"/>
        <v>450000000</v>
      </c>
      <c r="L10" s="237">
        <f t="shared" si="8"/>
        <v>450000000</v>
      </c>
      <c r="M10" s="237">
        <f t="shared" si="8"/>
        <v>450000000</v>
      </c>
      <c r="N10" s="241"/>
      <c r="O10" s="242"/>
      <c r="P10" s="239"/>
      <c r="Q10" s="240"/>
      <c r="R10" s="92"/>
      <c r="S10" s="92"/>
      <c r="T10" s="311"/>
      <c r="U10" s="299"/>
    </row>
    <row r="11" spans="1:21" x14ac:dyDescent="0.2">
      <c r="C11" s="67"/>
      <c r="N11" s="241"/>
      <c r="O11" s="242"/>
      <c r="P11" s="239"/>
      <c r="Q11" s="240"/>
      <c r="R11" s="92"/>
      <c r="S11" s="92"/>
      <c r="T11" s="95"/>
    </row>
    <row r="12" spans="1:21" x14ac:dyDescent="0.2">
      <c r="C12" s="67"/>
      <c r="N12" s="241"/>
      <c r="O12" s="242"/>
      <c r="P12" s="239"/>
      <c r="Q12" s="240"/>
      <c r="R12" s="92"/>
      <c r="S12" s="92"/>
      <c r="T12" s="95"/>
    </row>
    <row r="13" spans="1:21" x14ac:dyDescent="0.2">
      <c r="A13" s="131" t="s">
        <v>138</v>
      </c>
      <c r="B13" s="128">
        <f>+B1</f>
        <v>44957</v>
      </c>
      <c r="C13" s="128">
        <f t="shared" ref="C13:M13" si="9">+C1</f>
        <v>44985</v>
      </c>
      <c r="D13" s="128">
        <f t="shared" si="9"/>
        <v>45016</v>
      </c>
      <c r="E13" s="128">
        <f t="shared" si="9"/>
        <v>45046</v>
      </c>
      <c r="F13" s="128">
        <f t="shared" si="9"/>
        <v>45077</v>
      </c>
      <c r="G13" s="128">
        <f t="shared" si="9"/>
        <v>45107</v>
      </c>
      <c r="H13" s="128">
        <f t="shared" si="9"/>
        <v>45138</v>
      </c>
      <c r="I13" s="128">
        <f t="shared" si="9"/>
        <v>45169</v>
      </c>
      <c r="J13" s="128">
        <f t="shared" si="9"/>
        <v>45199</v>
      </c>
      <c r="K13" s="128">
        <f t="shared" si="9"/>
        <v>45230</v>
      </c>
      <c r="L13" s="128">
        <f t="shared" si="9"/>
        <v>45260</v>
      </c>
      <c r="M13" s="128">
        <f t="shared" si="9"/>
        <v>45291</v>
      </c>
      <c r="N13" s="241"/>
      <c r="O13" s="242"/>
      <c r="P13" s="239"/>
      <c r="Q13" s="240"/>
      <c r="R13" s="92"/>
      <c r="S13" s="92"/>
      <c r="T13" s="95"/>
    </row>
    <row r="14" spans="1:21" x14ac:dyDescent="0.2">
      <c r="A14" s="6" t="str">
        <f>+A2</f>
        <v>LINEA 1</v>
      </c>
      <c r="B14" s="178">
        <f>+B2*PARÁMETROS!$C$6</f>
        <v>45000000</v>
      </c>
      <c r="C14" s="178">
        <f>+C2*PARÁMETROS!$C$6</f>
        <v>45000000</v>
      </c>
      <c r="D14" s="178">
        <f>+D2*PARÁMETROS!$C$6</f>
        <v>45000000</v>
      </c>
      <c r="E14" s="178">
        <f>+E2*PARÁMETROS!$C$6</f>
        <v>45000000</v>
      </c>
      <c r="F14" s="178">
        <f>+F2*PARÁMETROS!$C$6</f>
        <v>45000000</v>
      </c>
      <c r="G14" s="178">
        <f>+G2*PARÁMETROS!$C$6</f>
        <v>45000000</v>
      </c>
      <c r="H14" s="178">
        <f>+H2*PARÁMETROS!$C$6</f>
        <v>45000000</v>
      </c>
      <c r="I14" s="178">
        <f>+I2*PARÁMETROS!$C$6</f>
        <v>45000000</v>
      </c>
      <c r="J14" s="178">
        <f>+J2*PARÁMETROS!$C$6</f>
        <v>45000000</v>
      </c>
      <c r="K14" s="178">
        <f>+K2*PARÁMETROS!$C$6</f>
        <v>45000000</v>
      </c>
      <c r="L14" s="178">
        <f>+L2*PARÁMETROS!$C$6</f>
        <v>45000000</v>
      </c>
      <c r="M14" s="178">
        <f>+M2*PARÁMETROS!$C$6</f>
        <v>45000000</v>
      </c>
      <c r="N14" s="241"/>
      <c r="O14" s="242"/>
      <c r="P14" s="239"/>
      <c r="Q14" s="240"/>
      <c r="T14" s="95"/>
    </row>
    <row r="15" spans="1:21" x14ac:dyDescent="0.2">
      <c r="A15" s="6" t="str">
        <f t="shared" ref="A15:A21" si="10">+A3</f>
        <v>LINEA 2</v>
      </c>
      <c r="B15" s="178">
        <f>+B3*PARÁMETROS!$C$6</f>
        <v>0</v>
      </c>
      <c r="C15" s="178">
        <f>+C3*PARÁMETROS!$C$6</f>
        <v>0</v>
      </c>
      <c r="D15" s="178">
        <f>+D3*PARÁMETROS!$C$6</f>
        <v>0</v>
      </c>
      <c r="E15" s="178">
        <f>+E3*PARÁMETROS!$C$6</f>
        <v>0</v>
      </c>
      <c r="F15" s="178">
        <f>+F3*PARÁMETROS!$C$6</f>
        <v>0</v>
      </c>
      <c r="G15" s="178">
        <f>+G3*PARÁMETROS!$C$6</f>
        <v>0</v>
      </c>
      <c r="H15" s="178">
        <f>+H3*PARÁMETROS!$C$6</f>
        <v>0</v>
      </c>
      <c r="I15" s="178">
        <f>+I3*PARÁMETROS!$C$6</f>
        <v>0</v>
      </c>
      <c r="J15" s="178">
        <f>+J3*PARÁMETROS!$C$6</f>
        <v>0</v>
      </c>
      <c r="K15" s="178">
        <f>+K3*PARÁMETROS!$C$6</f>
        <v>0</v>
      </c>
      <c r="L15" s="178">
        <f>+L3*PARÁMETROS!$C$6</f>
        <v>0</v>
      </c>
      <c r="M15" s="178">
        <f>+M3*PARÁMETROS!$C$6</f>
        <v>0</v>
      </c>
      <c r="N15" s="241"/>
      <c r="O15" s="242"/>
      <c r="P15" s="239"/>
      <c r="Q15" s="240"/>
    </row>
    <row r="16" spans="1:21" x14ac:dyDescent="0.2">
      <c r="A16" s="6" t="str">
        <f t="shared" si="10"/>
        <v>LINEA 3</v>
      </c>
      <c r="B16" s="178">
        <f>+B4*PARÁMETROS!$C$6</f>
        <v>0</v>
      </c>
      <c r="C16" s="178">
        <f>+C4*PARÁMETROS!$C$6</f>
        <v>0</v>
      </c>
      <c r="D16" s="178">
        <f>+D4*PARÁMETROS!$C$6</f>
        <v>0</v>
      </c>
      <c r="E16" s="178">
        <f>+E4*PARÁMETROS!$C$6</f>
        <v>0</v>
      </c>
      <c r="F16" s="178">
        <f>+F4*PARÁMETROS!$C$6</f>
        <v>0</v>
      </c>
      <c r="G16" s="178">
        <f>+G4*PARÁMETROS!$C$6</f>
        <v>0</v>
      </c>
      <c r="H16" s="178">
        <f>+H4*PARÁMETROS!$C$6</f>
        <v>0</v>
      </c>
      <c r="I16" s="178">
        <f>+I4*PARÁMETROS!$C$6</f>
        <v>0</v>
      </c>
      <c r="J16" s="178">
        <f>+J4*PARÁMETROS!$C$6</f>
        <v>0</v>
      </c>
      <c r="K16" s="178">
        <f>+K4*PARÁMETROS!$C$6</f>
        <v>0</v>
      </c>
      <c r="L16" s="178">
        <f>+L4*PARÁMETROS!$C$6</f>
        <v>0</v>
      </c>
      <c r="M16" s="178">
        <f>+M4*PARÁMETROS!$C$6</f>
        <v>0</v>
      </c>
      <c r="N16" s="241"/>
      <c r="O16" s="242"/>
      <c r="P16" s="239"/>
      <c r="Q16" s="240"/>
    </row>
    <row r="17" spans="1:17" x14ac:dyDescent="0.2">
      <c r="A17" s="6" t="str">
        <f t="shared" si="10"/>
        <v>LINEA 4</v>
      </c>
      <c r="B17" s="178">
        <f>+B5*PARÁMETROS!$C$6</f>
        <v>0</v>
      </c>
      <c r="C17" s="178">
        <f>+C5*PARÁMETROS!$C$6</f>
        <v>0</v>
      </c>
      <c r="D17" s="178">
        <f>+D5*PARÁMETROS!$C$6</f>
        <v>0</v>
      </c>
      <c r="E17" s="178">
        <f>+E5*PARÁMETROS!$C$6</f>
        <v>0</v>
      </c>
      <c r="F17" s="178">
        <f>+F5*PARÁMETROS!$C$6</f>
        <v>0</v>
      </c>
      <c r="G17" s="178">
        <f>+G5*PARÁMETROS!$C$6</f>
        <v>0</v>
      </c>
      <c r="H17" s="178">
        <f>+H5*PARÁMETROS!$C$6</f>
        <v>0</v>
      </c>
      <c r="I17" s="178">
        <f>+I5*PARÁMETROS!$C$6</f>
        <v>0</v>
      </c>
      <c r="J17" s="178">
        <f>+J5*PARÁMETROS!$C$6</f>
        <v>0</v>
      </c>
      <c r="K17" s="178">
        <f>+K5*PARÁMETROS!$C$6</f>
        <v>0</v>
      </c>
      <c r="L17" s="178">
        <f>+L5*PARÁMETROS!$C$6</f>
        <v>0</v>
      </c>
      <c r="M17" s="178">
        <f>+M5*PARÁMETROS!$C$6</f>
        <v>0</v>
      </c>
      <c r="N17" s="241"/>
      <c r="O17" s="242"/>
      <c r="P17" s="239"/>
      <c r="Q17" s="240"/>
    </row>
    <row r="18" spans="1:17" x14ac:dyDescent="0.2">
      <c r="A18" s="6" t="str">
        <f t="shared" si="10"/>
        <v>LINEA 5</v>
      </c>
      <c r="B18" s="178">
        <f>+B6*PARÁMETROS!$C$6</f>
        <v>0</v>
      </c>
      <c r="C18" s="178">
        <f>+C6*PARÁMETROS!$C$6</f>
        <v>0</v>
      </c>
      <c r="D18" s="178">
        <f>+D6*PARÁMETROS!$C$6</f>
        <v>0</v>
      </c>
      <c r="E18" s="178">
        <f>+E6*PARÁMETROS!$C$6</f>
        <v>0</v>
      </c>
      <c r="F18" s="178">
        <f>+F6*PARÁMETROS!$C$6</f>
        <v>0</v>
      </c>
      <c r="G18" s="178">
        <f>+G6*PARÁMETROS!$C$6</f>
        <v>0</v>
      </c>
      <c r="H18" s="178">
        <f>+H6*PARÁMETROS!$C$6</f>
        <v>0</v>
      </c>
      <c r="I18" s="178">
        <f>+I6*PARÁMETROS!$C$6</f>
        <v>0</v>
      </c>
      <c r="J18" s="178">
        <f>+J6*PARÁMETROS!$C$6</f>
        <v>0</v>
      </c>
      <c r="K18" s="178">
        <f>+K6*PARÁMETROS!$C$6</f>
        <v>0</v>
      </c>
      <c r="L18" s="178">
        <f>+L6*PARÁMETROS!$C$6</f>
        <v>0</v>
      </c>
      <c r="M18" s="178">
        <f>+M6*PARÁMETROS!$C$6</f>
        <v>0</v>
      </c>
      <c r="N18" s="241"/>
      <c r="O18" s="242"/>
      <c r="P18" s="239"/>
      <c r="Q18" s="240"/>
    </row>
    <row r="19" spans="1:17" x14ac:dyDescent="0.2">
      <c r="A19" s="6" t="str">
        <f t="shared" si="10"/>
        <v>LINEA 6</v>
      </c>
      <c r="B19" s="178">
        <f>+B7*PARÁMETROS!$C$6</f>
        <v>0</v>
      </c>
      <c r="C19" s="178">
        <f>+C7*PARÁMETROS!$C$6</f>
        <v>0</v>
      </c>
      <c r="D19" s="178">
        <f>+D7*PARÁMETROS!$C$6</f>
        <v>0</v>
      </c>
      <c r="E19" s="178">
        <f>+E7*PARÁMETROS!$C$6</f>
        <v>0</v>
      </c>
      <c r="F19" s="178">
        <f>+F7*PARÁMETROS!$C$6</f>
        <v>0</v>
      </c>
      <c r="G19" s="178">
        <f>+G7*PARÁMETROS!$C$6</f>
        <v>0</v>
      </c>
      <c r="H19" s="178">
        <f>+H7*PARÁMETROS!$C$6</f>
        <v>0</v>
      </c>
      <c r="I19" s="178">
        <f>+I7*PARÁMETROS!$C$6</f>
        <v>0</v>
      </c>
      <c r="J19" s="178">
        <f>+J7*PARÁMETROS!$C$6</f>
        <v>0</v>
      </c>
      <c r="K19" s="178">
        <f>+K7*PARÁMETROS!$C$6</f>
        <v>0</v>
      </c>
      <c r="L19" s="178">
        <f>+L7*PARÁMETROS!$C$6</f>
        <v>0</v>
      </c>
      <c r="M19" s="178">
        <f>+M7*PARÁMETROS!$C$6</f>
        <v>0</v>
      </c>
      <c r="N19" s="241"/>
      <c r="O19" s="242"/>
      <c r="P19" s="239"/>
      <c r="Q19" s="240"/>
    </row>
    <row r="20" spans="1:17" x14ac:dyDescent="0.2">
      <c r="A20" s="6" t="str">
        <f t="shared" si="10"/>
        <v>LINEA 7</v>
      </c>
      <c r="B20" s="178">
        <f>+B8*PARÁMETROS!$C$6</f>
        <v>0</v>
      </c>
      <c r="C20" s="178">
        <f>+C8*PARÁMETROS!$C$6</f>
        <v>0</v>
      </c>
      <c r="D20" s="178">
        <f>+D8*PARÁMETROS!$C$6</f>
        <v>0</v>
      </c>
      <c r="E20" s="178">
        <f>+E8*PARÁMETROS!$C$6</f>
        <v>0</v>
      </c>
      <c r="F20" s="178">
        <f>+F8*PARÁMETROS!$C$6</f>
        <v>0</v>
      </c>
      <c r="G20" s="178">
        <f>+G8*PARÁMETROS!$C$6</f>
        <v>0</v>
      </c>
      <c r="H20" s="178">
        <f>+H8*PARÁMETROS!$C$6</f>
        <v>0</v>
      </c>
      <c r="I20" s="178">
        <f>+I8*PARÁMETROS!$C$6</f>
        <v>0</v>
      </c>
      <c r="J20" s="178">
        <f>+J8*PARÁMETROS!$C$6</f>
        <v>0</v>
      </c>
      <c r="K20" s="178">
        <f>+K8*PARÁMETROS!$C$6</f>
        <v>0</v>
      </c>
      <c r="L20" s="178">
        <f>+L8*PARÁMETROS!$C$6</f>
        <v>0</v>
      </c>
      <c r="M20" s="178">
        <f>+M8*PARÁMETROS!$C$6</f>
        <v>0</v>
      </c>
      <c r="N20" s="241"/>
      <c r="O20" s="242"/>
      <c r="P20" s="239"/>
      <c r="Q20" s="240"/>
    </row>
    <row r="21" spans="1:17" x14ac:dyDescent="0.2">
      <c r="A21" s="6" t="str">
        <f t="shared" si="10"/>
        <v>LINEA 8</v>
      </c>
      <c r="B21" s="178">
        <f>+B9*PARÁMETROS!$C$6</f>
        <v>0</v>
      </c>
      <c r="C21" s="178">
        <f>+C9*PARÁMETROS!$C$6</f>
        <v>0</v>
      </c>
      <c r="D21" s="178">
        <f>+D9*PARÁMETROS!$C$6</f>
        <v>0</v>
      </c>
      <c r="E21" s="178">
        <f>+E9*PARÁMETROS!$C$6</f>
        <v>0</v>
      </c>
      <c r="F21" s="178">
        <f>+F9*PARÁMETROS!$C$6</f>
        <v>0</v>
      </c>
      <c r="G21" s="178">
        <f>+G9*PARÁMETROS!$C$6</f>
        <v>0</v>
      </c>
      <c r="H21" s="178">
        <f>+H9*PARÁMETROS!$C$6</f>
        <v>0</v>
      </c>
      <c r="I21" s="178">
        <f>+I9*PARÁMETROS!$C$6</f>
        <v>0</v>
      </c>
      <c r="J21" s="178">
        <f>+J9*PARÁMETROS!$C$6</f>
        <v>0</v>
      </c>
      <c r="K21" s="178">
        <f>+K9*PARÁMETROS!$C$6</f>
        <v>0</v>
      </c>
      <c r="L21" s="178">
        <f>+L9*PARÁMETROS!$C$6</f>
        <v>0</v>
      </c>
      <c r="M21" s="178">
        <f>+M9*PARÁMETROS!$C$6</f>
        <v>0</v>
      </c>
      <c r="N21" s="241"/>
      <c r="O21" s="242"/>
      <c r="P21" s="239"/>
      <c r="Q21" s="240"/>
    </row>
    <row r="22" spans="1:17" x14ac:dyDescent="0.2">
      <c r="A22" s="177" t="s">
        <v>183</v>
      </c>
      <c r="B22" s="130">
        <f t="shared" ref="B22:M22" si="11">SUM(B14:B21)</f>
        <v>45000000</v>
      </c>
      <c r="C22" s="130">
        <f t="shared" si="11"/>
        <v>45000000</v>
      </c>
      <c r="D22" s="130">
        <f t="shared" si="11"/>
        <v>45000000</v>
      </c>
      <c r="E22" s="130">
        <f t="shared" si="11"/>
        <v>45000000</v>
      </c>
      <c r="F22" s="130">
        <f t="shared" si="11"/>
        <v>45000000</v>
      </c>
      <c r="G22" s="130">
        <f t="shared" si="11"/>
        <v>45000000</v>
      </c>
      <c r="H22" s="130">
        <f t="shared" si="11"/>
        <v>45000000</v>
      </c>
      <c r="I22" s="130">
        <f t="shared" si="11"/>
        <v>45000000</v>
      </c>
      <c r="J22" s="130">
        <f t="shared" si="11"/>
        <v>45000000</v>
      </c>
      <c r="K22" s="130">
        <f t="shared" si="11"/>
        <v>45000000</v>
      </c>
      <c r="L22" s="130">
        <f t="shared" si="11"/>
        <v>45000000</v>
      </c>
      <c r="M22" s="130">
        <f t="shared" si="11"/>
        <v>45000000</v>
      </c>
      <c r="N22" s="241"/>
      <c r="O22" s="242"/>
      <c r="P22" s="239"/>
      <c r="Q22" s="240"/>
    </row>
    <row r="23" spans="1:17" x14ac:dyDescent="0.2">
      <c r="B23" s="172"/>
      <c r="C23" s="172"/>
      <c r="D23" s="172"/>
      <c r="E23" s="172"/>
      <c r="F23" s="172"/>
      <c r="G23" s="172"/>
      <c r="H23" s="172"/>
      <c r="I23" s="172"/>
      <c r="J23" s="172"/>
      <c r="K23" s="172"/>
      <c r="L23" s="172"/>
      <c r="M23" s="172"/>
      <c r="N23" s="241"/>
      <c r="O23" s="242"/>
      <c r="P23" s="239"/>
      <c r="Q23" s="240"/>
    </row>
    <row r="24" spans="1:17" x14ac:dyDescent="0.2">
      <c r="N24" s="241"/>
      <c r="O24" s="242"/>
      <c r="P24" s="239"/>
      <c r="Q24" s="240"/>
    </row>
    <row r="25" spans="1:17" x14ac:dyDescent="0.2">
      <c r="N25" s="241"/>
      <c r="O25" s="242"/>
      <c r="P25" s="239"/>
      <c r="Q25" s="240"/>
    </row>
    <row r="26" spans="1:17" x14ac:dyDescent="0.2">
      <c r="N26" s="241"/>
      <c r="O26" s="242"/>
      <c r="P26" s="239"/>
      <c r="Q26" s="240"/>
    </row>
    <row r="27" spans="1:17" x14ac:dyDescent="0.2">
      <c r="N27" s="241"/>
      <c r="O27" s="242"/>
      <c r="P27" s="239"/>
      <c r="Q27" s="240"/>
    </row>
    <row r="28" spans="1:17" x14ac:dyDescent="0.2">
      <c r="N28" s="241"/>
      <c r="O28" s="242"/>
      <c r="P28" s="239"/>
      <c r="Q28" s="240"/>
    </row>
    <row r="29" spans="1:17" x14ac:dyDescent="0.2">
      <c r="N29" s="241"/>
      <c r="O29" s="242"/>
      <c r="P29" s="239"/>
      <c r="Q29" s="240"/>
    </row>
    <row r="30" spans="1:17" x14ac:dyDescent="0.2">
      <c r="N30" s="241"/>
      <c r="O30" s="242"/>
      <c r="P30" s="239"/>
      <c r="Q30" s="240"/>
    </row>
    <row r="31" spans="1:17" x14ac:dyDescent="0.2">
      <c r="N31" s="241"/>
      <c r="O31" s="242"/>
      <c r="P31" s="239"/>
      <c r="Q31" s="240"/>
    </row>
    <row r="32" spans="1:17" x14ac:dyDescent="0.2">
      <c r="N32" s="241"/>
      <c r="O32" s="242"/>
      <c r="P32" s="239"/>
      <c r="Q32" s="240"/>
    </row>
    <row r="33" spans="14:17" x14ac:dyDescent="0.2">
      <c r="N33" s="241"/>
      <c r="O33" s="242"/>
      <c r="P33" s="239"/>
      <c r="Q33" s="240"/>
    </row>
    <row r="34" spans="14:17" x14ac:dyDescent="0.2">
      <c r="N34" s="241"/>
      <c r="O34" s="242"/>
      <c r="P34" s="239"/>
      <c r="Q34" s="240"/>
    </row>
    <row r="35" spans="14:17" x14ac:dyDescent="0.2">
      <c r="N35" s="241"/>
      <c r="O35" s="242"/>
      <c r="P35" s="239"/>
      <c r="Q35" s="240"/>
    </row>
    <row r="36" spans="14:17" x14ac:dyDescent="0.2">
      <c r="N36" s="241"/>
      <c r="O36" s="242"/>
      <c r="P36" s="239"/>
      <c r="Q36" s="240"/>
    </row>
    <row r="37" spans="14:17" x14ac:dyDescent="0.2">
      <c r="N37" s="241"/>
      <c r="O37" s="242"/>
      <c r="P37" s="239"/>
      <c r="Q37" s="240"/>
    </row>
    <row r="38" spans="14:17" x14ac:dyDescent="0.2">
      <c r="N38" s="241"/>
      <c r="O38" s="242"/>
      <c r="P38" s="239"/>
      <c r="Q38" s="240"/>
    </row>
    <row r="39" spans="14:17" x14ac:dyDescent="0.2">
      <c r="N39" s="241"/>
      <c r="O39" s="242"/>
      <c r="P39" s="239"/>
      <c r="Q39" s="240"/>
    </row>
    <row r="40" spans="14:17" x14ac:dyDescent="0.2">
      <c r="N40" s="241"/>
      <c r="O40" s="242"/>
      <c r="P40" s="239"/>
      <c r="Q40" s="240"/>
    </row>
    <row r="41" spans="14:17" x14ac:dyDescent="0.2">
      <c r="N41" s="241"/>
      <c r="O41" s="242"/>
      <c r="P41" s="239"/>
      <c r="Q41" s="240"/>
    </row>
  </sheetData>
  <sortState xmlns:xlrd2="http://schemas.microsoft.com/office/spreadsheetml/2017/richdata2" ref="T3:U26">
    <sortCondition descending="1" ref="U3"/>
  </sortState>
  <phoneticPr fontId="0" type="noConversion"/>
  <pageMargins left="0.75" right="0.75" top="1" bottom="1" header="0" footer="0"/>
  <pageSetup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11" filterMode="1"/>
  <dimension ref="A1:BQ89"/>
  <sheetViews>
    <sheetView showGridLines="0" zoomScale="160" zoomScaleNormal="160" workbookViewId="0">
      <pane xSplit="1" ySplit="5" topLeftCell="D6" activePane="bottomRight" state="frozen"/>
      <selection activeCell="F95" sqref="F95"/>
      <selection pane="topRight" activeCell="F95" sqref="F95"/>
      <selection pane="bottomLeft" activeCell="F95" sqref="F95"/>
      <selection pane="bottomRight" activeCell="K3" sqref="K3"/>
    </sheetView>
  </sheetViews>
  <sheetFormatPr baseColWidth="10" defaultColWidth="11.42578125" defaultRowHeight="13.5" x14ac:dyDescent="0.25"/>
  <cols>
    <col min="1" max="1" width="11.28515625" style="1" bestFit="1" customWidth="1"/>
    <col min="2" max="2" width="25.140625" style="341" customWidth="1"/>
    <col min="3" max="3" width="11.7109375" style="303" bestFit="1" customWidth="1"/>
    <col min="4" max="5" width="13" style="303" bestFit="1" customWidth="1"/>
    <col min="6" max="6" width="11.7109375" style="303" bestFit="1" customWidth="1"/>
    <col min="7" max="8" width="13" style="303" bestFit="1" customWidth="1"/>
    <col min="9" max="9" width="10.7109375" style="303" bestFit="1" customWidth="1"/>
    <col min="10" max="18" width="10.7109375" style="1" bestFit="1" customWidth="1"/>
    <col min="19" max="19" width="11.7109375" style="1" bestFit="1" customWidth="1"/>
    <col min="20" max="21" width="10.7109375" style="1" bestFit="1" customWidth="1"/>
    <col min="22" max="69" width="11.7109375" style="1" bestFit="1" customWidth="1"/>
    <col min="70" max="16384" width="11.42578125" style="1"/>
  </cols>
  <sheetData>
    <row r="1" spans="1:69" x14ac:dyDescent="0.25">
      <c r="J1" s="144" t="s">
        <v>176</v>
      </c>
      <c r="K1" s="144" t="s">
        <v>1489</v>
      </c>
      <c r="L1" s="144" t="s">
        <v>1490</v>
      </c>
      <c r="M1" s="144" t="s">
        <v>1530</v>
      </c>
      <c r="N1" s="144" t="s">
        <v>1531</v>
      </c>
    </row>
    <row r="2" spans="1:69" x14ac:dyDescent="0.25">
      <c r="A2" s="1" t="s">
        <v>100</v>
      </c>
      <c r="J2" s="220">
        <f>+PARÁMETROS!B2</f>
        <v>0.11</v>
      </c>
      <c r="K2" s="220">
        <f>+PARÁMETROS!C2</f>
        <v>0.08</v>
      </c>
      <c r="L2" s="220">
        <f>+PARÁMETROS!D2</f>
        <v>0.06</v>
      </c>
      <c r="M2" s="220">
        <f>+PARÁMETROS!E2</f>
        <v>0.04</v>
      </c>
      <c r="N2" s="220">
        <f>+PARÁMETROS!F2</f>
        <v>0.04</v>
      </c>
    </row>
    <row r="3" spans="1:69" x14ac:dyDescent="0.25">
      <c r="A3" s="1" t="s">
        <v>101</v>
      </c>
      <c r="J3" s="157">
        <f>+PARÁMETROS!C3</f>
        <v>0.11</v>
      </c>
      <c r="K3" s="157">
        <f>+PARÁMETROS!D3</f>
        <v>0.08</v>
      </c>
      <c r="L3" s="157">
        <f>+PARÁMETROS!E3</f>
        <v>0.06</v>
      </c>
      <c r="M3" s="157">
        <f>+PARÁMETROS!F3</f>
        <v>0.04</v>
      </c>
      <c r="N3" s="157">
        <f>+PARÁMETROS!G3</f>
        <v>0.04</v>
      </c>
    </row>
    <row r="5" spans="1:69" ht="24.75" customHeight="1" x14ac:dyDescent="0.25">
      <c r="A5" s="280" t="s">
        <v>1520</v>
      </c>
      <c r="B5" s="342" t="s">
        <v>1521</v>
      </c>
      <c r="C5" s="281">
        <f>+CUC!D2</f>
        <v>43435</v>
      </c>
      <c r="D5" s="281">
        <f>+CUC!E2</f>
        <v>43800</v>
      </c>
      <c r="E5" s="281">
        <f>+CUC!F2</f>
        <v>44166</v>
      </c>
      <c r="F5" s="281">
        <f>+CUC!G2</f>
        <v>44531</v>
      </c>
      <c r="G5" s="281">
        <f>+CUC!H2</f>
        <v>44896</v>
      </c>
      <c r="H5" s="281" t="s">
        <v>176</v>
      </c>
      <c r="I5" s="281" t="s">
        <v>1507</v>
      </c>
      <c r="J5" s="281">
        <f>+anexos!B90</f>
        <v>44957</v>
      </c>
      <c r="K5" s="281">
        <f>+anexos!C90</f>
        <v>44985</v>
      </c>
      <c r="L5" s="281">
        <f>+anexos!D90</f>
        <v>45016</v>
      </c>
      <c r="M5" s="281">
        <f>+anexos!E90</f>
        <v>45046</v>
      </c>
      <c r="N5" s="281">
        <f>+anexos!F90</f>
        <v>45077</v>
      </c>
      <c r="O5" s="281">
        <f>+anexos!G90</f>
        <v>45107</v>
      </c>
      <c r="P5" s="281">
        <f>+anexos!H90</f>
        <v>45138</v>
      </c>
      <c r="Q5" s="281">
        <f>+anexos!I90</f>
        <v>45169</v>
      </c>
      <c r="R5" s="281">
        <f>+anexos!J90</f>
        <v>45199</v>
      </c>
      <c r="S5" s="281">
        <f>+anexos!K90</f>
        <v>45230</v>
      </c>
      <c r="T5" s="281">
        <f>+anexos!L90</f>
        <v>45260</v>
      </c>
      <c r="U5" s="281">
        <f>+anexos!M90</f>
        <v>45291</v>
      </c>
      <c r="V5" s="281">
        <f>+anexos!N90</f>
        <v>45322</v>
      </c>
      <c r="W5" s="281">
        <f>+anexos!O90</f>
        <v>45351</v>
      </c>
      <c r="X5" s="281">
        <f>+anexos!P90</f>
        <v>45382</v>
      </c>
      <c r="Y5" s="281">
        <f>+anexos!Q90</f>
        <v>45412</v>
      </c>
      <c r="Z5" s="281">
        <f>+anexos!R90</f>
        <v>45443</v>
      </c>
      <c r="AA5" s="281">
        <f>+anexos!S90</f>
        <v>45473</v>
      </c>
      <c r="AB5" s="281">
        <f>+anexos!T90</f>
        <v>45504</v>
      </c>
      <c r="AC5" s="281">
        <f>+anexos!U90</f>
        <v>45535</v>
      </c>
      <c r="AD5" s="281">
        <f>+anexos!V90</f>
        <v>45565</v>
      </c>
      <c r="AE5" s="281">
        <f>+anexos!W90</f>
        <v>45596</v>
      </c>
      <c r="AF5" s="281">
        <f>+anexos!X90</f>
        <v>45626</v>
      </c>
      <c r="AG5" s="281">
        <f>+anexos!Y90</f>
        <v>45657</v>
      </c>
      <c r="AH5" s="281">
        <f>+anexos!Z90</f>
        <v>45688</v>
      </c>
      <c r="AI5" s="281">
        <f>+anexos!AA90</f>
        <v>45716</v>
      </c>
      <c r="AJ5" s="281">
        <f>+anexos!AB90</f>
        <v>45747</v>
      </c>
      <c r="AK5" s="281">
        <f>+anexos!AC90</f>
        <v>45777</v>
      </c>
      <c r="AL5" s="281">
        <f>+anexos!AD90</f>
        <v>45808</v>
      </c>
      <c r="AM5" s="281">
        <f>+anexos!AE90</f>
        <v>45838</v>
      </c>
      <c r="AN5" s="281">
        <f>+anexos!AF90</f>
        <v>45869</v>
      </c>
      <c r="AO5" s="281">
        <f>+anexos!AG90</f>
        <v>45900</v>
      </c>
      <c r="AP5" s="281">
        <f>+anexos!AH90</f>
        <v>45930</v>
      </c>
      <c r="AQ5" s="281">
        <f>+anexos!AI90</f>
        <v>45961</v>
      </c>
      <c r="AR5" s="281">
        <f>+anexos!AJ90</f>
        <v>45991</v>
      </c>
      <c r="AS5" s="281">
        <f>+anexos!AK90</f>
        <v>46022</v>
      </c>
      <c r="AT5" s="281">
        <f>+anexos!AL90</f>
        <v>46053</v>
      </c>
      <c r="AU5" s="281">
        <f>+anexos!AM90</f>
        <v>46081</v>
      </c>
      <c r="AV5" s="281">
        <f>+anexos!AN90</f>
        <v>46112</v>
      </c>
      <c r="AW5" s="281">
        <f>+anexos!AO90</f>
        <v>46142</v>
      </c>
      <c r="AX5" s="281">
        <f>+anexos!AP90</f>
        <v>46173</v>
      </c>
      <c r="AY5" s="281">
        <f>+anexos!AQ90</f>
        <v>46203</v>
      </c>
      <c r="AZ5" s="281">
        <f>+anexos!AR90</f>
        <v>46234</v>
      </c>
      <c r="BA5" s="281">
        <f>+anexos!AS90</f>
        <v>46265</v>
      </c>
      <c r="BB5" s="281">
        <f>+anexos!AT90</f>
        <v>46295</v>
      </c>
      <c r="BC5" s="281">
        <f>+anexos!AU90</f>
        <v>46326</v>
      </c>
      <c r="BD5" s="281">
        <f>+anexos!AV90</f>
        <v>46356</v>
      </c>
      <c r="BE5" s="281">
        <f>+anexos!AW90</f>
        <v>46387</v>
      </c>
      <c r="BF5" s="281">
        <f>+anexos!AX90</f>
        <v>46418</v>
      </c>
      <c r="BG5" s="281">
        <f>+anexos!AY90</f>
        <v>46446</v>
      </c>
      <c r="BH5" s="281">
        <f>+anexos!AZ90</f>
        <v>46477</v>
      </c>
      <c r="BI5" s="281">
        <f>+anexos!BA90</f>
        <v>46507</v>
      </c>
      <c r="BJ5" s="281">
        <f>+anexos!BB90</f>
        <v>46538</v>
      </c>
      <c r="BK5" s="281">
        <f>+anexos!BC90</f>
        <v>46568</v>
      </c>
      <c r="BL5" s="281">
        <f>+anexos!BD90</f>
        <v>46599</v>
      </c>
      <c r="BM5" s="281">
        <f>+anexos!BE90</f>
        <v>46630</v>
      </c>
      <c r="BN5" s="281">
        <f>+anexos!BF90</f>
        <v>46660</v>
      </c>
      <c r="BO5" s="281">
        <f>+anexos!BG90</f>
        <v>46691</v>
      </c>
      <c r="BP5" s="281">
        <f>+anexos!BH90</f>
        <v>46721</v>
      </c>
      <c r="BQ5" s="281">
        <f>+anexos!BI90</f>
        <v>46752</v>
      </c>
    </row>
    <row r="6" spans="1:69" x14ac:dyDescent="0.25">
      <c r="A6" s="339">
        <f>+CUC!A1439</f>
        <v>510501</v>
      </c>
      <c r="B6" s="343" t="str">
        <f>+CUC!B1439</f>
        <v xml:space="preserve">         SALARIO INTEGRAL</v>
      </c>
      <c r="C6" s="340">
        <f>+CUC!D1439</f>
        <v>102113334</v>
      </c>
      <c r="D6" s="340">
        <f>+CUC!E1439</f>
        <v>131086667</v>
      </c>
      <c r="E6" s="340">
        <f>+CUC!F1439</f>
        <v>135940619</v>
      </c>
      <c r="F6" s="340">
        <f>+CUC!G1439</f>
        <v>140698187</v>
      </c>
      <c r="G6" s="340">
        <f>+CUC!H1439</f>
        <v>153831022.66666666</v>
      </c>
      <c r="H6" s="340">
        <f>+SUM(J6:U6)</f>
        <v>170752435.16</v>
      </c>
      <c r="I6" s="333">
        <f>+G6/12*(1+J$3)</f>
        <v>14229369.596666668</v>
      </c>
      <c r="J6" s="330">
        <f t="shared" ref="J6:U6" si="0">+I6</f>
        <v>14229369.596666668</v>
      </c>
      <c r="K6" s="330">
        <f t="shared" si="0"/>
        <v>14229369.596666668</v>
      </c>
      <c r="L6" s="330">
        <f t="shared" si="0"/>
        <v>14229369.596666668</v>
      </c>
      <c r="M6" s="330">
        <f t="shared" si="0"/>
        <v>14229369.596666668</v>
      </c>
      <c r="N6" s="330">
        <f t="shared" si="0"/>
        <v>14229369.596666668</v>
      </c>
      <c r="O6" s="330">
        <f t="shared" si="0"/>
        <v>14229369.596666668</v>
      </c>
      <c r="P6" s="330">
        <f t="shared" si="0"/>
        <v>14229369.596666668</v>
      </c>
      <c r="Q6" s="330">
        <f t="shared" si="0"/>
        <v>14229369.596666668</v>
      </c>
      <c r="R6" s="330">
        <f t="shared" si="0"/>
        <v>14229369.596666668</v>
      </c>
      <c r="S6" s="330">
        <f t="shared" si="0"/>
        <v>14229369.596666668</v>
      </c>
      <c r="T6" s="330">
        <f t="shared" si="0"/>
        <v>14229369.596666668</v>
      </c>
      <c r="U6" s="330">
        <f t="shared" si="0"/>
        <v>14229369.596666668</v>
      </c>
      <c r="V6" s="158">
        <f t="shared" ref="V6:V13" si="1">+J6*(1+$J$3)</f>
        <v>15794600.252300002</v>
      </c>
      <c r="W6" s="158">
        <f t="shared" ref="W6:W13" si="2">+K6*(1+$J$3)</f>
        <v>15794600.252300002</v>
      </c>
      <c r="X6" s="158">
        <f t="shared" ref="X6:X13" si="3">+L6*(1+$J$3)</f>
        <v>15794600.252300002</v>
      </c>
      <c r="Y6" s="158">
        <f t="shared" ref="Y6:Y13" si="4">+M6*(1+$J$3)</f>
        <v>15794600.252300002</v>
      </c>
      <c r="Z6" s="158">
        <f t="shared" ref="Z6:Z13" si="5">+N6*(1+$J$3)</f>
        <v>15794600.252300002</v>
      </c>
      <c r="AA6" s="158">
        <f t="shared" ref="AA6:AA13" si="6">+O6*(1+$J$3)</f>
        <v>15794600.252300002</v>
      </c>
      <c r="AB6" s="158">
        <f t="shared" ref="AB6:AB13" si="7">+P6*(1+$J$3)</f>
        <v>15794600.252300002</v>
      </c>
      <c r="AC6" s="158">
        <f t="shared" ref="AC6:AC13" si="8">+Q6*(1+$J$3)</f>
        <v>15794600.252300002</v>
      </c>
      <c r="AD6" s="158">
        <f t="shared" ref="AD6:AD13" si="9">+R6*(1+$J$3)</f>
        <v>15794600.252300002</v>
      </c>
      <c r="AE6" s="158">
        <f t="shared" ref="AE6:AE13" si="10">+S6*(1+$J$3)</f>
        <v>15794600.252300002</v>
      </c>
      <c r="AF6" s="158">
        <f t="shared" ref="AF6:AF13" si="11">+T6*(1+$J$3)</f>
        <v>15794600.252300002</v>
      </c>
      <c r="AG6" s="158">
        <f t="shared" ref="AG6:AG13" si="12">+U6*(1+$J$3)</f>
        <v>15794600.252300002</v>
      </c>
      <c r="AH6" s="158">
        <f t="shared" ref="AH6:AH13" si="13">+V6*(1+$K$3)</f>
        <v>17058168.272484004</v>
      </c>
      <c r="AI6" s="158">
        <f t="shared" ref="AI6:AI13" si="14">+W6*(1+$K$3)</f>
        <v>17058168.272484004</v>
      </c>
      <c r="AJ6" s="158">
        <f t="shared" ref="AJ6:AJ13" si="15">+X6*(1+$K$3)</f>
        <v>17058168.272484004</v>
      </c>
      <c r="AK6" s="158">
        <f t="shared" ref="AK6:AK13" si="16">+Y6*(1+$K$3)</f>
        <v>17058168.272484004</v>
      </c>
      <c r="AL6" s="158">
        <f t="shared" ref="AL6:AL13" si="17">+Z6*(1+$K$3)</f>
        <v>17058168.272484004</v>
      </c>
      <c r="AM6" s="158">
        <f t="shared" ref="AM6:AM13" si="18">+AA6*(1+$K$3)</f>
        <v>17058168.272484004</v>
      </c>
      <c r="AN6" s="158">
        <f t="shared" ref="AN6:AN13" si="19">+AB6*(1+$K$3)</f>
        <v>17058168.272484004</v>
      </c>
      <c r="AO6" s="158">
        <f t="shared" ref="AO6:AO13" si="20">+AC6*(1+$K$3)</f>
        <v>17058168.272484004</v>
      </c>
      <c r="AP6" s="158">
        <f t="shared" ref="AP6:AP13" si="21">+AD6*(1+$K$3)</f>
        <v>17058168.272484004</v>
      </c>
      <c r="AQ6" s="158">
        <f t="shared" ref="AQ6:AQ13" si="22">+AE6*(1+$K$3)</f>
        <v>17058168.272484004</v>
      </c>
      <c r="AR6" s="158">
        <f t="shared" ref="AR6:AR13" si="23">+AF6*(1+$K$3)</f>
        <v>17058168.272484004</v>
      </c>
      <c r="AS6" s="158">
        <f t="shared" ref="AS6:AS13" si="24">+AG6*(1+$K$3)</f>
        <v>17058168.272484004</v>
      </c>
      <c r="AT6" s="158">
        <f t="shared" ref="AT6:AT13" si="25">+AH6*(1+$L$3)</f>
        <v>18081658.368833046</v>
      </c>
      <c r="AU6" s="158">
        <f t="shared" ref="AU6:AU13" si="26">+AI6*(1+$L$3)</f>
        <v>18081658.368833046</v>
      </c>
      <c r="AV6" s="158">
        <f t="shared" ref="AV6:AV13" si="27">+AJ6*(1+$L$3)</f>
        <v>18081658.368833046</v>
      </c>
      <c r="AW6" s="158">
        <f t="shared" ref="AW6:AW13" si="28">+AK6*(1+$L$3)</f>
        <v>18081658.368833046</v>
      </c>
      <c r="AX6" s="158">
        <f t="shared" ref="AX6:AX13" si="29">+AL6*(1+$L$3)</f>
        <v>18081658.368833046</v>
      </c>
      <c r="AY6" s="158">
        <f t="shared" ref="AY6:AY13" si="30">+AM6*(1+$L$3)</f>
        <v>18081658.368833046</v>
      </c>
      <c r="AZ6" s="158">
        <f t="shared" ref="AZ6:AZ13" si="31">+AN6*(1+$L$3)</f>
        <v>18081658.368833046</v>
      </c>
      <c r="BA6" s="158">
        <f t="shared" ref="BA6:BA13" si="32">+AO6*(1+$L$3)</f>
        <v>18081658.368833046</v>
      </c>
      <c r="BB6" s="158">
        <f t="shared" ref="BB6:BB13" si="33">+AP6*(1+$L$3)</f>
        <v>18081658.368833046</v>
      </c>
      <c r="BC6" s="158">
        <f t="shared" ref="BC6:BC13" si="34">+AQ6*(1+$L$3)</f>
        <v>18081658.368833046</v>
      </c>
      <c r="BD6" s="158">
        <f t="shared" ref="BD6:BD13" si="35">+AR6*(1+$L$3)</f>
        <v>18081658.368833046</v>
      </c>
      <c r="BE6" s="158">
        <f t="shared" ref="BE6:BE13" si="36">+AS6*(1+$L$3)</f>
        <v>18081658.368833046</v>
      </c>
      <c r="BF6" s="158">
        <f t="shared" ref="BF6:BF13" si="37">+AT6*(1+$M$3)</f>
        <v>18804924.70358637</v>
      </c>
      <c r="BG6" s="158">
        <f t="shared" ref="BG6:BG13" si="38">+AU6*(1+$M$3)</f>
        <v>18804924.70358637</v>
      </c>
      <c r="BH6" s="158">
        <f t="shared" ref="BH6:BH13" si="39">+AV6*(1+$M$3)</f>
        <v>18804924.70358637</v>
      </c>
      <c r="BI6" s="158">
        <f t="shared" ref="BI6:BI13" si="40">+AW6*(1+$M$3)</f>
        <v>18804924.70358637</v>
      </c>
      <c r="BJ6" s="158">
        <f t="shared" ref="BJ6:BJ13" si="41">+AX6*(1+$M$3)</f>
        <v>18804924.70358637</v>
      </c>
      <c r="BK6" s="158">
        <f t="shared" ref="BK6:BK13" si="42">+AY6*(1+$M$3)</f>
        <v>18804924.70358637</v>
      </c>
      <c r="BL6" s="158">
        <f t="shared" ref="BL6:BL13" si="43">+AZ6*(1+$M$3)</f>
        <v>18804924.70358637</v>
      </c>
      <c r="BM6" s="158">
        <f t="shared" ref="BM6:BM13" si="44">+BA6*(1+$M$3)</f>
        <v>18804924.70358637</v>
      </c>
      <c r="BN6" s="158">
        <f t="shared" ref="BN6:BN13" si="45">+BB6*(1+$M$3)</f>
        <v>18804924.70358637</v>
      </c>
      <c r="BO6" s="158">
        <f t="shared" ref="BO6:BO13" si="46">+BC6*(1+$M$3)</f>
        <v>18804924.70358637</v>
      </c>
      <c r="BP6" s="158">
        <f t="shared" ref="BP6:BP13" si="47">+BD6*(1+$M$3)</f>
        <v>18804924.70358637</v>
      </c>
      <c r="BQ6" s="158">
        <f t="shared" ref="BQ6:BQ13" si="48">+BE6*(1+$M$3)</f>
        <v>18804924.70358637</v>
      </c>
    </row>
    <row r="7" spans="1:69" hidden="1" x14ac:dyDescent="0.25">
      <c r="A7" s="339">
        <f>+CUC!A1440</f>
        <v>510502</v>
      </c>
      <c r="B7" s="343" t="str">
        <f>+CUC!B1440</f>
        <v xml:space="preserve">         DE REPRESENTACION</v>
      </c>
      <c r="C7" s="340">
        <f>+CUC!D1440</f>
        <v>0</v>
      </c>
      <c r="D7" s="340">
        <f>+CUC!E1440</f>
        <v>0</v>
      </c>
      <c r="E7" s="340">
        <f>+CUC!F1440</f>
        <v>0</v>
      </c>
      <c r="F7" s="340">
        <f>+CUC!G1440</f>
        <v>0</v>
      </c>
      <c r="G7" s="340">
        <f>+CUC!H1440</f>
        <v>0</v>
      </c>
      <c r="H7" s="340">
        <f t="shared" ref="H7:H70" si="49">+SUM(J7:U7)</f>
        <v>0</v>
      </c>
      <c r="I7" s="333">
        <f t="shared" ref="I7:I70" si="50">+G7/12*(1+J$3)</f>
        <v>0</v>
      </c>
      <c r="J7" s="330">
        <f t="shared" ref="J7:U7" si="51">+I7</f>
        <v>0</v>
      </c>
      <c r="K7" s="330">
        <f t="shared" si="51"/>
        <v>0</v>
      </c>
      <c r="L7" s="330">
        <f t="shared" si="51"/>
        <v>0</v>
      </c>
      <c r="M7" s="330">
        <f t="shared" si="51"/>
        <v>0</v>
      </c>
      <c r="N7" s="330">
        <f t="shared" si="51"/>
        <v>0</v>
      </c>
      <c r="O7" s="330">
        <f t="shared" si="51"/>
        <v>0</v>
      </c>
      <c r="P7" s="330">
        <f t="shared" si="51"/>
        <v>0</v>
      </c>
      <c r="Q7" s="330">
        <f t="shared" si="51"/>
        <v>0</v>
      </c>
      <c r="R7" s="330">
        <f t="shared" si="51"/>
        <v>0</v>
      </c>
      <c r="S7" s="330">
        <f t="shared" si="51"/>
        <v>0</v>
      </c>
      <c r="T7" s="330">
        <f t="shared" si="51"/>
        <v>0</v>
      </c>
      <c r="U7" s="330">
        <f t="shared" si="51"/>
        <v>0</v>
      </c>
      <c r="V7" s="158">
        <f t="shared" si="1"/>
        <v>0</v>
      </c>
      <c r="W7" s="158">
        <f t="shared" si="2"/>
        <v>0</v>
      </c>
      <c r="X7" s="158">
        <f t="shared" si="3"/>
        <v>0</v>
      </c>
      <c r="Y7" s="158">
        <f t="shared" si="4"/>
        <v>0</v>
      </c>
      <c r="Z7" s="158">
        <f t="shared" si="5"/>
        <v>0</v>
      </c>
      <c r="AA7" s="158">
        <f t="shared" si="6"/>
        <v>0</v>
      </c>
      <c r="AB7" s="158">
        <f t="shared" si="7"/>
        <v>0</v>
      </c>
      <c r="AC7" s="158">
        <f t="shared" si="8"/>
        <v>0</v>
      </c>
      <c r="AD7" s="158">
        <f t="shared" si="9"/>
        <v>0</v>
      </c>
      <c r="AE7" s="158">
        <f t="shared" si="10"/>
        <v>0</v>
      </c>
      <c r="AF7" s="158">
        <f t="shared" si="11"/>
        <v>0</v>
      </c>
      <c r="AG7" s="158">
        <f t="shared" si="12"/>
        <v>0</v>
      </c>
      <c r="AH7" s="158">
        <f t="shared" si="13"/>
        <v>0</v>
      </c>
      <c r="AI7" s="158">
        <f t="shared" si="14"/>
        <v>0</v>
      </c>
      <c r="AJ7" s="158">
        <f t="shared" si="15"/>
        <v>0</v>
      </c>
      <c r="AK7" s="158">
        <f t="shared" si="16"/>
        <v>0</v>
      </c>
      <c r="AL7" s="158">
        <f t="shared" si="17"/>
        <v>0</v>
      </c>
      <c r="AM7" s="158">
        <f t="shared" si="18"/>
        <v>0</v>
      </c>
      <c r="AN7" s="158">
        <f t="shared" si="19"/>
        <v>0</v>
      </c>
      <c r="AO7" s="158">
        <f t="shared" si="20"/>
        <v>0</v>
      </c>
      <c r="AP7" s="158">
        <f t="shared" si="21"/>
        <v>0</v>
      </c>
      <c r="AQ7" s="158">
        <f t="shared" si="22"/>
        <v>0</v>
      </c>
      <c r="AR7" s="158">
        <f t="shared" si="23"/>
        <v>0</v>
      </c>
      <c r="AS7" s="158">
        <f t="shared" si="24"/>
        <v>0</v>
      </c>
      <c r="AT7" s="158">
        <f t="shared" si="25"/>
        <v>0</v>
      </c>
      <c r="AU7" s="158">
        <f t="shared" si="26"/>
        <v>0</v>
      </c>
      <c r="AV7" s="158">
        <f t="shared" si="27"/>
        <v>0</v>
      </c>
      <c r="AW7" s="158">
        <f t="shared" si="28"/>
        <v>0</v>
      </c>
      <c r="AX7" s="158">
        <f t="shared" si="29"/>
        <v>0</v>
      </c>
      <c r="AY7" s="158">
        <f t="shared" si="30"/>
        <v>0</v>
      </c>
      <c r="AZ7" s="158">
        <f t="shared" si="31"/>
        <v>0</v>
      </c>
      <c r="BA7" s="158">
        <f t="shared" si="32"/>
        <v>0</v>
      </c>
      <c r="BB7" s="158">
        <f t="shared" si="33"/>
        <v>0</v>
      </c>
      <c r="BC7" s="158">
        <f t="shared" si="34"/>
        <v>0</v>
      </c>
      <c r="BD7" s="158">
        <f t="shared" si="35"/>
        <v>0</v>
      </c>
      <c r="BE7" s="158">
        <f t="shared" si="36"/>
        <v>0</v>
      </c>
      <c r="BF7" s="158">
        <f t="shared" si="37"/>
        <v>0</v>
      </c>
      <c r="BG7" s="158">
        <f t="shared" si="38"/>
        <v>0</v>
      </c>
      <c r="BH7" s="158">
        <f t="shared" si="39"/>
        <v>0</v>
      </c>
      <c r="BI7" s="158">
        <f t="shared" si="40"/>
        <v>0</v>
      </c>
      <c r="BJ7" s="158">
        <f t="shared" si="41"/>
        <v>0</v>
      </c>
      <c r="BK7" s="158">
        <f t="shared" si="42"/>
        <v>0</v>
      </c>
      <c r="BL7" s="158">
        <f t="shared" si="43"/>
        <v>0</v>
      </c>
      <c r="BM7" s="158">
        <f t="shared" si="44"/>
        <v>0</v>
      </c>
      <c r="BN7" s="158">
        <f t="shared" si="45"/>
        <v>0</v>
      </c>
      <c r="BO7" s="158">
        <f t="shared" si="46"/>
        <v>0</v>
      </c>
      <c r="BP7" s="158">
        <f t="shared" si="47"/>
        <v>0</v>
      </c>
      <c r="BQ7" s="158">
        <f t="shared" si="48"/>
        <v>0</v>
      </c>
    </row>
    <row r="8" spans="1:69" x14ac:dyDescent="0.25">
      <c r="A8" s="339">
        <f>+CUC!A1441</f>
        <v>510503</v>
      </c>
      <c r="B8" s="343" t="str">
        <f>+CUC!B1441</f>
        <v xml:space="preserve">         SUELDOS</v>
      </c>
      <c r="C8" s="340">
        <f>+CUC!D1441</f>
        <v>241463868</v>
      </c>
      <c r="D8" s="340">
        <f>+CUC!E1441</f>
        <v>225373745</v>
      </c>
      <c r="E8" s="340">
        <f>+CUC!F1441</f>
        <v>244786393</v>
      </c>
      <c r="F8" s="340">
        <f>+CUC!G1441</f>
        <v>248114514</v>
      </c>
      <c r="G8" s="340">
        <f>+CUC!H1441</f>
        <v>290481597.33333331</v>
      </c>
      <c r="H8" s="340">
        <f t="shared" si="49"/>
        <v>322434573.04000002</v>
      </c>
      <c r="I8" s="333">
        <f t="shared" si="50"/>
        <v>26869547.753333334</v>
      </c>
      <c r="J8" s="330">
        <f t="shared" ref="J8:U8" si="52">+I8</f>
        <v>26869547.753333334</v>
      </c>
      <c r="K8" s="330">
        <f t="shared" si="52"/>
        <v>26869547.753333334</v>
      </c>
      <c r="L8" s="330">
        <f t="shared" si="52"/>
        <v>26869547.753333334</v>
      </c>
      <c r="M8" s="330">
        <f t="shared" si="52"/>
        <v>26869547.753333334</v>
      </c>
      <c r="N8" s="330">
        <f t="shared" si="52"/>
        <v>26869547.753333334</v>
      </c>
      <c r="O8" s="330">
        <f t="shared" si="52"/>
        <v>26869547.753333334</v>
      </c>
      <c r="P8" s="330">
        <f t="shared" si="52"/>
        <v>26869547.753333334</v>
      </c>
      <c r="Q8" s="330">
        <f t="shared" si="52"/>
        <v>26869547.753333334</v>
      </c>
      <c r="R8" s="330">
        <f t="shared" si="52"/>
        <v>26869547.753333334</v>
      </c>
      <c r="S8" s="330">
        <f t="shared" si="52"/>
        <v>26869547.753333334</v>
      </c>
      <c r="T8" s="330">
        <f t="shared" si="52"/>
        <v>26869547.753333334</v>
      </c>
      <c r="U8" s="330">
        <f t="shared" si="52"/>
        <v>26869547.753333334</v>
      </c>
      <c r="V8" s="158">
        <f t="shared" si="1"/>
        <v>29825198.006200004</v>
      </c>
      <c r="W8" s="158">
        <f t="shared" si="2"/>
        <v>29825198.006200004</v>
      </c>
      <c r="X8" s="158">
        <f t="shared" si="3"/>
        <v>29825198.006200004</v>
      </c>
      <c r="Y8" s="158">
        <f t="shared" si="4"/>
        <v>29825198.006200004</v>
      </c>
      <c r="Z8" s="158">
        <f t="shared" si="5"/>
        <v>29825198.006200004</v>
      </c>
      <c r="AA8" s="158">
        <f t="shared" si="6"/>
        <v>29825198.006200004</v>
      </c>
      <c r="AB8" s="158">
        <f t="shared" si="7"/>
        <v>29825198.006200004</v>
      </c>
      <c r="AC8" s="158">
        <f t="shared" si="8"/>
        <v>29825198.006200004</v>
      </c>
      <c r="AD8" s="158">
        <f t="shared" si="9"/>
        <v>29825198.006200004</v>
      </c>
      <c r="AE8" s="158">
        <f t="shared" si="10"/>
        <v>29825198.006200004</v>
      </c>
      <c r="AF8" s="158">
        <f t="shared" si="11"/>
        <v>29825198.006200004</v>
      </c>
      <c r="AG8" s="158">
        <f t="shared" si="12"/>
        <v>29825198.006200004</v>
      </c>
      <c r="AH8" s="158">
        <f t="shared" si="13"/>
        <v>32211213.846696008</v>
      </c>
      <c r="AI8" s="158">
        <f t="shared" si="14"/>
        <v>32211213.846696008</v>
      </c>
      <c r="AJ8" s="158">
        <f t="shared" si="15"/>
        <v>32211213.846696008</v>
      </c>
      <c r="AK8" s="158">
        <f t="shared" si="16"/>
        <v>32211213.846696008</v>
      </c>
      <c r="AL8" s="158">
        <f t="shared" si="17"/>
        <v>32211213.846696008</v>
      </c>
      <c r="AM8" s="158">
        <f t="shared" si="18"/>
        <v>32211213.846696008</v>
      </c>
      <c r="AN8" s="158">
        <f t="shared" si="19"/>
        <v>32211213.846696008</v>
      </c>
      <c r="AO8" s="158">
        <f t="shared" si="20"/>
        <v>32211213.846696008</v>
      </c>
      <c r="AP8" s="158">
        <f t="shared" si="21"/>
        <v>32211213.846696008</v>
      </c>
      <c r="AQ8" s="158">
        <f t="shared" si="22"/>
        <v>32211213.846696008</v>
      </c>
      <c r="AR8" s="158">
        <f t="shared" si="23"/>
        <v>32211213.846696008</v>
      </c>
      <c r="AS8" s="158">
        <f t="shared" si="24"/>
        <v>32211213.846696008</v>
      </c>
      <c r="AT8" s="158">
        <f t="shared" si="25"/>
        <v>34143886.677497767</v>
      </c>
      <c r="AU8" s="158">
        <f t="shared" si="26"/>
        <v>34143886.677497767</v>
      </c>
      <c r="AV8" s="158">
        <f t="shared" si="27"/>
        <v>34143886.677497767</v>
      </c>
      <c r="AW8" s="158">
        <f t="shared" si="28"/>
        <v>34143886.677497767</v>
      </c>
      <c r="AX8" s="158">
        <f t="shared" si="29"/>
        <v>34143886.677497767</v>
      </c>
      <c r="AY8" s="158">
        <f t="shared" si="30"/>
        <v>34143886.677497767</v>
      </c>
      <c r="AZ8" s="158">
        <f t="shared" si="31"/>
        <v>34143886.677497767</v>
      </c>
      <c r="BA8" s="158">
        <f t="shared" si="32"/>
        <v>34143886.677497767</v>
      </c>
      <c r="BB8" s="158">
        <f t="shared" si="33"/>
        <v>34143886.677497767</v>
      </c>
      <c r="BC8" s="158">
        <f t="shared" si="34"/>
        <v>34143886.677497767</v>
      </c>
      <c r="BD8" s="158">
        <f t="shared" si="35"/>
        <v>34143886.677497767</v>
      </c>
      <c r="BE8" s="158">
        <f t="shared" si="36"/>
        <v>34143886.677497767</v>
      </c>
      <c r="BF8" s="158">
        <f t="shared" si="37"/>
        <v>35509642.144597679</v>
      </c>
      <c r="BG8" s="158">
        <f t="shared" si="38"/>
        <v>35509642.144597679</v>
      </c>
      <c r="BH8" s="158">
        <f t="shared" si="39"/>
        <v>35509642.144597679</v>
      </c>
      <c r="BI8" s="158">
        <f t="shared" si="40"/>
        <v>35509642.144597679</v>
      </c>
      <c r="BJ8" s="158">
        <f t="shared" si="41"/>
        <v>35509642.144597679</v>
      </c>
      <c r="BK8" s="158">
        <f t="shared" si="42"/>
        <v>35509642.144597679</v>
      </c>
      <c r="BL8" s="158">
        <f t="shared" si="43"/>
        <v>35509642.144597679</v>
      </c>
      <c r="BM8" s="158">
        <f t="shared" si="44"/>
        <v>35509642.144597679</v>
      </c>
      <c r="BN8" s="158">
        <f t="shared" si="45"/>
        <v>35509642.144597679</v>
      </c>
      <c r="BO8" s="158">
        <f t="shared" si="46"/>
        <v>35509642.144597679</v>
      </c>
      <c r="BP8" s="158">
        <f t="shared" si="47"/>
        <v>35509642.144597679</v>
      </c>
      <c r="BQ8" s="158">
        <f t="shared" si="48"/>
        <v>35509642.144597679</v>
      </c>
    </row>
    <row r="9" spans="1:69" hidden="1" x14ac:dyDescent="0.25">
      <c r="A9" s="339">
        <f>+CUC!A1442</f>
        <v>510504</v>
      </c>
      <c r="B9" s="343" t="str">
        <f>+CUC!B1442</f>
        <v xml:space="preserve">         JORNALES</v>
      </c>
      <c r="C9" s="340">
        <f>+CUC!D1442</f>
        <v>0</v>
      </c>
      <c r="D9" s="340">
        <f>+CUC!E1442</f>
        <v>0</v>
      </c>
      <c r="E9" s="340">
        <f>+CUC!F1442</f>
        <v>0</v>
      </c>
      <c r="F9" s="340">
        <f>+CUC!G1442</f>
        <v>0</v>
      </c>
      <c r="G9" s="340">
        <f>+CUC!H1442</f>
        <v>0</v>
      </c>
      <c r="H9" s="340">
        <f t="shared" si="49"/>
        <v>0</v>
      </c>
      <c r="I9" s="333">
        <f t="shared" si="50"/>
        <v>0</v>
      </c>
      <c r="J9" s="330">
        <f t="shared" ref="J9:U9" si="53">+I9</f>
        <v>0</v>
      </c>
      <c r="K9" s="330">
        <f t="shared" si="53"/>
        <v>0</v>
      </c>
      <c r="L9" s="330">
        <f t="shared" si="53"/>
        <v>0</v>
      </c>
      <c r="M9" s="330">
        <f t="shared" si="53"/>
        <v>0</v>
      </c>
      <c r="N9" s="330">
        <f t="shared" si="53"/>
        <v>0</v>
      </c>
      <c r="O9" s="330">
        <f t="shared" si="53"/>
        <v>0</v>
      </c>
      <c r="P9" s="330">
        <f t="shared" si="53"/>
        <v>0</v>
      </c>
      <c r="Q9" s="330">
        <f t="shared" si="53"/>
        <v>0</v>
      </c>
      <c r="R9" s="330">
        <f t="shared" si="53"/>
        <v>0</v>
      </c>
      <c r="S9" s="330">
        <f t="shared" si="53"/>
        <v>0</v>
      </c>
      <c r="T9" s="330">
        <f t="shared" si="53"/>
        <v>0</v>
      </c>
      <c r="U9" s="330">
        <f t="shared" si="53"/>
        <v>0</v>
      </c>
      <c r="V9" s="158">
        <f t="shared" si="1"/>
        <v>0</v>
      </c>
      <c r="W9" s="158">
        <f t="shared" si="2"/>
        <v>0</v>
      </c>
      <c r="X9" s="158">
        <f t="shared" si="3"/>
        <v>0</v>
      </c>
      <c r="Y9" s="158">
        <f t="shared" si="4"/>
        <v>0</v>
      </c>
      <c r="Z9" s="158">
        <f t="shared" si="5"/>
        <v>0</v>
      </c>
      <c r="AA9" s="158">
        <f t="shared" si="6"/>
        <v>0</v>
      </c>
      <c r="AB9" s="158">
        <f t="shared" si="7"/>
        <v>0</v>
      </c>
      <c r="AC9" s="158">
        <f t="shared" si="8"/>
        <v>0</v>
      </c>
      <c r="AD9" s="158">
        <f t="shared" si="9"/>
        <v>0</v>
      </c>
      <c r="AE9" s="158">
        <f t="shared" si="10"/>
        <v>0</v>
      </c>
      <c r="AF9" s="158">
        <f t="shared" si="11"/>
        <v>0</v>
      </c>
      <c r="AG9" s="158">
        <f t="shared" si="12"/>
        <v>0</v>
      </c>
      <c r="AH9" s="158">
        <f t="shared" si="13"/>
        <v>0</v>
      </c>
      <c r="AI9" s="158">
        <f t="shared" si="14"/>
        <v>0</v>
      </c>
      <c r="AJ9" s="158">
        <f t="shared" si="15"/>
        <v>0</v>
      </c>
      <c r="AK9" s="158">
        <f t="shared" si="16"/>
        <v>0</v>
      </c>
      <c r="AL9" s="158">
        <f t="shared" si="17"/>
        <v>0</v>
      </c>
      <c r="AM9" s="158">
        <f t="shared" si="18"/>
        <v>0</v>
      </c>
      <c r="AN9" s="158">
        <f t="shared" si="19"/>
        <v>0</v>
      </c>
      <c r="AO9" s="158">
        <f t="shared" si="20"/>
        <v>0</v>
      </c>
      <c r="AP9" s="158">
        <f t="shared" si="21"/>
        <v>0</v>
      </c>
      <c r="AQ9" s="158">
        <f t="shared" si="22"/>
        <v>0</v>
      </c>
      <c r="AR9" s="158">
        <f t="shared" si="23"/>
        <v>0</v>
      </c>
      <c r="AS9" s="158">
        <f t="shared" si="24"/>
        <v>0</v>
      </c>
      <c r="AT9" s="158">
        <f t="shared" si="25"/>
        <v>0</v>
      </c>
      <c r="AU9" s="158">
        <f t="shared" si="26"/>
        <v>0</v>
      </c>
      <c r="AV9" s="158">
        <f t="shared" si="27"/>
        <v>0</v>
      </c>
      <c r="AW9" s="158">
        <f t="shared" si="28"/>
        <v>0</v>
      </c>
      <c r="AX9" s="158">
        <f t="shared" si="29"/>
        <v>0</v>
      </c>
      <c r="AY9" s="158">
        <f t="shared" si="30"/>
        <v>0</v>
      </c>
      <c r="AZ9" s="158">
        <f t="shared" si="31"/>
        <v>0</v>
      </c>
      <c r="BA9" s="158">
        <f t="shared" si="32"/>
        <v>0</v>
      </c>
      <c r="BB9" s="158">
        <f t="shared" si="33"/>
        <v>0</v>
      </c>
      <c r="BC9" s="158">
        <f t="shared" si="34"/>
        <v>0</v>
      </c>
      <c r="BD9" s="158">
        <f t="shared" si="35"/>
        <v>0</v>
      </c>
      <c r="BE9" s="158">
        <f t="shared" si="36"/>
        <v>0</v>
      </c>
      <c r="BF9" s="158">
        <f t="shared" si="37"/>
        <v>0</v>
      </c>
      <c r="BG9" s="158">
        <f t="shared" si="38"/>
        <v>0</v>
      </c>
      <c r="BH9" s="158">
        <f t="shared" si="39"/>
        <v>0</v>
      </c>
      <c r="BI9" s="158">
        <f t="shared" si="40"/>
        <v>0</v>
      </c>
      <c r="BJ9" s="158">
        <f t="shared" si="41"/>
        <v>0</v>
      </c>
      <c r="BK9" s="158">
        <f t="shared" si="42"/>
        <v>0</v>
      </c>
      <c r="BL9" s="158">
        <f t="shared" si="43"/>
        <v>0</v>
      </c>
      <c r="BM9" s="158">
        <f t="shared" si="44"/>
        <v>0</v>
      </c>
      <c r="BN9" s="158">
        <f t="shared" si="45"/>
        <v>0</v>
      </c>
      <c r="BO9" s="158">
        <f t="shared" si="46"/>
        <v>0</v>
      </c>
      <c r="BP9" s="158">
        <f t="shared" si="47"/>
        <v>0</v>
      </c>
      <c r="BQ9" s="158">
        <f t="shared" si="48"/>
        <v>0</v>
      </c>
    </row>
    <row r="10" spans="1:69" hidden="1" x14ac:dyDescent="0.25">
      <c r="A10" s="339">
        <f>+CUC!A1443</f>
        <v>510505</v>
      </c>
      <c r="B10" s="343" t="str">
        <f>+CUC!B1443</f>
        <v xml:space="preserve">         HORAS EXTRAS</v>
      </c>
      <c r="C10" s="340">
        <f>+CUC!D1443</f>
        <v>0</v>
      </c>
      <c r="D10" s="340">
        <f>+CUC!E1443</f>
        <v>0</v>
      </c>
      <c r="E10" s="340">
        <f>+CUC!F1443</f>
        <v>0</v>
      </c>
      <c r="F10" s="340">
        <f>+CUC!G1443</f>
        <v>0</v>
      </c>
      <c r="G10" s="340">
        <f>+CUC!H1443</f>
        <v>0</v>
      </c>
      <c r="H10" s="340">
        <f t="shared" si="49"/>
        <v>0</v>
      </c>
      <c r="I10" s="333">
        <f t="shared" si="50"/>
        <v>0</v>
      </c>
      <c r="J10" s="330">
        <f t="shared" ref="J10:U10" si="54">+I10</f>
        <v>0</v>
      </c>
      <c r="K10" s="330">
        <f t="shared" si="54"/>
        <v>0</v>
      </c>
      <c r="L10" s="330">
        <f t="shared" si="54"/>
        <v>0</v>
      </c>
      <c r="M10" s="330">
        <f t="shared" si="54"/>
        <v>0</v>
      </c>
      <c r="N10" s="330">
        <f t="shared" si="54"/>
        <v>0</v>
      </c>
      <c r="O10" s="330">
        <f t="shared" si="54"/>
        <v>0</v>
      </c>
      <c r="P10" s="330">
        <f t="shared" si="54"/>
        <v>0</v>
      </c>
      <c r="Q10" s="330">
        <f t="shared" si="54"/>
        <v>0</v>
      </c>
      <c r="R10" s="330">
        <f t="shared" si="54"/>
        <v>0</v>
      </c>
      <c r="S10" s="330">
        <f t="shared" si="54"/>
        <v>0</v>
      </c>
      <c r="T10" s="330">
        <f t="shared" si="54"/>
        <v>0</v>
      </c>
      <c r="U10" s="330">
        <f t="shared" si="54"/>
        <v>0</v>
      </c>
      <c r="V10" s="158">
        <f t="shared" si="1"/>
        <v>0</v>
      </c>
      <c r="W10" s="158">
        <f t="shared" si="2"/>
        <v>0</v>
      </c>
      <c r="X10" s="158">
        <f t="shared" si="3"/>
        <v>0</v>
      </c>
      <c r="Y10" s="158">
        <f t="shared" si="4"/>
        <v>0</v>
      </c>
      <c r="Z10" s="158">
        <f t="shared" si="5"/>
        <v>0</v>
      </c>
      <c r="AA10" s="158">
        <f t="shared" si="6"/>
        <v>0</v>
      </c>
      <c r="AB10" s="158">
        <f t="shared" si="7"/>
        <v>0</v>
      </c>
      <c r="AC10" s="158">
        <f t="shared" si="8"/>
        <v>0</v>
      </c>
      <c r="AD10" s="158">
        <f t="shared" si="9"/>
        <v>0</v>
      </c>
      <c r="AE10" s="158">
        <f t="shared" si="10"/>
        <v>0</v>
      </c>
      <c r="AF10" s="158">
        <f t="shared" si="11"/>
        <v>0</v>
      </c>
      <c r="AG10" s="158">
        <f t="shared" si="12"/>
        <v>0</v>
      </c>
      <c r="AH10" s="158">
        <f t="shared" si="13"/>
        <v>0</v>
      </c>
      <c r="AI10" s="158">
        <f t="shared" si="14"/>
        <v>0</v>
      </c>
      <c r="AJ10" s="158">
        <f t="shared" si="15"/>
        <v>0</v>
      </c>
      <c r="AK10" s="158">
        <f t="shared" si="16"/>
        <v>0</v>
      </c>
      <c r="AL10" s="158">
        <f t="shared" si="17"/>
        <v>0</v>
      </c>
      <c r="AM10" s="158">
        <f t="shared" si="18"/>
        <v>0</v>
      </c>
      <c r="AN10" s="158">
        <f t="shared" si="19"/>
        <v>0</v>
      </c>
      <c r="AO10" s="158">
        <f t="shared" si="20"/>
        <v>0</v>
      </c>
      <c r="AP10" s="158">
        <f t="shared" si="21"/>
        <v>0</v>
      </c>
      <c r="AQ10" s="158">
        <f t="shared" si="22"/>
        <v>0</v>
      </c>
      <c r="AR10" s="158">
        <f t="shared" si="23"/>
        <v>0</v>
      </c>
      <c r="AS10" s="158">
        <f t="shared" si="24"/>
        <v>0</v>
      </c>
      <c r="AT10" s="158">
        <f t="shared" si="25"/>
        <v>0</v>
      </c>
      <c r="AU10" s="158">
        <f t="shared" si="26"/>
        <v>0</v>
      </c>
      <c r="AV10" s="158">
        <f t="shared" si="27"/>
        <v>0</v>
      </c>
      <c r="AW10" s="158">
        <f t="shared" si="28"/>
        <v>0</v>
      </c>
      <c r="AX10" s="158">
        <f t="shared" si="29"/>
        <v>0</v>
      </c>
      <c r="AY10" s="158">
        <f t="shared" si="30"/>
        <v>0</v>
      </c>
      <c r="AZ10" s="158">
        <f t="shared" si="31"/>
        <v>0</v>
      </c>
      <c r="BA10" s="158">
        <f t="shared" si="32"/>
        <v>0</v>
      </c>
      <c r="BB10" s="158">
        <f t="shared" si="33"/>
        <v>0</v>
      </c>
      <c r="BC10" s="158">
        <f t="shared" si="34"/>
        <v>0</v>
      </c>
      <c r="BD10" s="158">
        <f t="shared" si="35"/>
        <v>0</v>
      </c>
      <c r="BE10" s="158">
        <f t="shared" si="36"/>
        <v>0</v>
      </c>
      <c r="BF10" s="158">
        <f t="shared" si="37"/>
        <v>0</v>
      </c>
      <c r="BG10" s="158">
        <f t="shared" si="38"/>
        <v>0</v>
      </c>
      <c r="BH10" s="158">
        <f t="shared" si="39"/>
        <v>0</v>
      </c>
      <c r="BI10" s="158">
        <f t="shared" si="40"/>
        <v>0</v>
      </c>
      <c r="BJ10" s="158">
        <f t="shared" si="41"/>
        <v>0</v>
      </c>
      <c r="BK10" s="158">
        <f t="shared" si="42"/>
        <v>0</v>
      </c>
      <c r="BL10" s="158">
        <f t="shared" si="43"/>
        <v>0</v>
      </c>
      <c r="BM10" s="158">
        <f t="shared" si="44"/>
        <v>0</v>
      </c>
      <c r="BN10" s="158">
        <f t="shared" si="45"/>
        <v>0</v>
      </c>
      <c r="BO10" s="158">
        <f t="shared" si="46"/>
        <v>0</v>
      </c>
      <c r="BP10" s="158">
        <f t="shared" si="47"/>
        <v>0</v>
      </c>
      <c r="BQ10" s="158">
        <f t="shared" si="48"/>
        <v>0</v>
      </c>
    </row>
    <row r="11" spans="1:69" hidden="1" x14ac:dyDescent="0.25">
      <c r="A11" s="339">
        <f>+CUC!A1444</f>
        <v>510506</v>
      </c>
      <c r="B11" s="343" t="str">
        <f>+CUC!B1444</f>
        <v xml:space="preserve">         COMISIONES</v>
      </c>
      <c r="C11" s="340">
        <f>+CUC!D1444</f>
        <v>0</v>
      </c>
      <c r="D11" s="340">
        <f>+CUC!E1444</f>
        <v>0</v>
      </c>
      <c r="E11" s="340">
        <f>+CUC!F1444</f>
        <v>0</v>
      </c>
      <c r="F11" s="340">
        <f>+CUC!G1444</f>
        <v>0</v>
      </c>
      <c r="G11" s="340">
        <f>+CUC!H1444</f>
        <v>0</v>
      </c>
      <c r="H11" s="340">
        <f t="shared" si="49"/>
        <v>0</v>
      </c>
      <c r="I11" s="333">
        <f t="shared" si="50"/>
        <v>0</v>
      </c>
      <c r="J11" s="330">
        <f t="shared" ref="J11:U11" si="55">+I11</f>
        <v>0</v>
      </c>
      <c r="K11" s="330">
        <f t="shared" si="55"/>
        <v>0</v>
      </c>
      <c r="L11" s="330">
        <f t="shared" si="55"/>
        <v>0</v>
      </c>
      <c r="M11" s="330">
        <f t="shared" si="55"/>
        <v>0</v>
      </c>
      <c r="N11" s="330">
        <f t="shared" si="55"/>
        <v>0</v>
      </c>
      <c r="O11" s="330">
        <f t="shared" si="55"/>
        <v>0</v>
      </c>
      <c r="P11" s="330">
        <f t="shared" si="55"/>
        <v>0</v>
      </c>
      <c r="Q11" s="330">
        <f t="shared" si="55"/>
        <v>0</v>
      </c>
      <c r="R11" s="330">
        <f t="shared" si="55"/>
        <v>0</v>
      </c>
      <c r="S11" s="330">
        <f t="shared" si="55"/>
        <v>0</v>
      </c>
      <c r="T11" s="330">
        <f t="shared" si="55"/>
        <v>0</v>
      </c>
      <c r="U11" s="330">
        <f t="shared" si="55"/>
        <v>0</v>
      </c>
      <c r="V11" s="158">
        <f t="shared" si="1"/>
        <v>0</v>
      </c>
      <c r="W11" s="158">
        <f t="shared" si="2"/>
        <v>0</v>
      </c>
      <c r="X11" s="158">
        <f t="shared" si="3"/>
        <v>0</v>
      </c>
      <c r="Y11" s="158">
        <f t="shared" si="4"/>
        <v>0</v>
      </c>
      <c r="Z11" s="158">
        <f t="shared" si="5"/>
        <v>0</v>
      </c>
      <c r="AA11" s="158">
        <f t="shared" si="6"/>
        <v>0</v>
      </c>
      <c r="AB11" s="158">
        <f t="shared" si="7"/>
        <v>0</v>
      </c>
      <c r="AC11" s="158">
        <f t="shared" si="8"/>
        <v>0</v>
      </c>
      <c r="AD11" s="158">
        <f t="shared" si="9"/>
        <v>0</v>
      </c>
      <c r="AE11" s="158">
        <f t="shared" si="10"/>
        <v>0</v>
      </c>
      <c r="AF11" s="158">
        <f t="shared" si="11"/>
        <v>0</v>
      </c>
      <c r="AG11" s="158">
        <f t="shared" si="12"/>
        <v>0</v>
      </c>
      <c r="AH11" s="158">
        <f t="shared" si="13"/>
        <v>0</v>
      </c>
      <c r="AI11" s="158">
        <f t="shared" si="14"/>
        <v>0</v>
      </c>
      <c r="AJ11" s="158">
        <f t="shared" si="15"/>
        <v>0</v>
      </c>
      <c r="AK11" s="158">
        <f t="shared" si="16"/>
        <v>0</v>
      </c>
      <c r="AL11" s="158">
        <f t="shared" si="17"/>
        <v>0</v>
      </c>
      <c r="AM11" s="158">
        <f t="shared" si="18"/>
        <v>0</v>
      </c>
      <c r="AN11" s="158">
        <f t="shared" si="19"/>
        <v>0</v>
      </c>
      <c r="AO11" s="158">
        <f t="shared" si="20"/>
        <v>0</v>
      </c>
      <c r="AP11" s="158">
        <f t="shared" si="21"/>
        <v>0</v>
      </c>
      <c r="AQ11" s="158">
        <f t="shared" si="22"/>
        <v>0</v>
      </c>
      <c r="AR11" s="158">
        <f t="shared" si="23"/>
        <v>0</v>
      </c>
      <c r="AS11" s="158">
        <f t="shared" si="24"/>
        <v>0</v>
      </c>
      <c r="AT11" s="158">
        <f t="shared" si="25"/>
        <v>0</v>
      </c>
      <c r="AU11" s="158">
        <f t="shared" si="26"/>
        <v>0</v>
      </c>
      <c r="AV11" s="158">
        <f t="shared" si="27"/>
        <v>0</v>
      </c>
      <c r="AW11" s="158">
        <f t="shared" si="28"/>
        <v>0</v>
      </c>
      <c r="AX11" s="158">
        <f t="shared" si="29"/>
        <v>0</v>
      </c>
      <c r="AY11" s="158">
        <f t="shared" si="30"/>
        <v>0</v>
      </c>
      <c r="AZ11" s="158">
        <f t="shared" si="31"/>
        <v>0</v>
      </c>
      <c r="BA11" s="158">
        <f t="shared" si="32"/>
        <v>0</v>
      </c>
      <c r="BB11" s="158">
        <f t="shared" si="33"/>
        <v>0</v>
      </c>
      <c r="BC11" s="158">
        <f t="shared" si="34"/>
        <v>0</v>
      </c>
      <c r="BD11" s="158">
        <f t="shared" si="35"/>
        <v>0</v>
      </c>
      <c r="BE11" s="158">
        <f t="shared" si="36"/>
        <v>0</v>
      </c>
      <c r="BF11" s="158">
        <f t="shared" si="37"/>
        <v>0</v>
      </c>
      <c r="BG11" s="158">
        <f t="shared" si="38"/>
        <v>0</v>
      </c>
      <c r="BH11" s="158">
        <f t="shared" si="39"/>
        <v>0</v>
      </c>
      <c r="BI11" s="158">
        <f t="shared" si="40"/>
        <v>0</v>
      </c>
      <c r="BJ11" s="158">
        <f t="shared" si="41"/>
        <v>0</v>
      </c>
      <c r="BK11" s="158">
        <f t="shared" si="42"/>
        <v>0</v>
      </c>
      <c r="BL11" s="158">
        <f t="shared" si="43"/>
        <v>0</v>
      </c>
      <c r="BM11" s="158">
        <f t="shared" si="44"/>
        <v>0</v>
      </c>
      <c r="BN11" s="158">
        <f t="shared" si="45"/>
        <v>0</v>
      </c>
      <c r="BO11" s="158">
        <f t="shared" si="46"/>
        <v>0</v>
      </c>
      <c r="BP11" s="158">
        <f t="shared" si="47"/>
        <v>0</v>
      </c>
      <c r="BQ11" s="158">
        <f t="shared" si="48"/>
        <v>0</v>
      </c>
    </row>
    <row r="12" spans="1:69" hidden="1" x14ac:dyDescent="0.25">
      <c r="A12" s="339">
        <f>+CUC!A1445</f>
        <v>510507</v>
      </c>
      <c r="B12" s="343" t="str">
        <f>+CUC!B1445</f>
        <v xml:space="preserve">         VIATICOS</v>
      </c>
      <c r="C12" s="340">
        <f>+CUC!D1445</f>
        <v>0</v>
      </c>
      <c r="D12" s="340">
        <f>+CUC!E1445</f>
        <v>0</v>
      </c>
      <c r="E12" s="340">
        <f>+CUC!F1445</f>
        <v>0</v>
      </c>
      <c r="F12" s="340">
        <f>+CUC!G1445</f>
        <v>0</v>
      </c>
      <c r="G12" s="340">
        <f>+CUC!H1445</f>
        <v>0</v>
      </c>
      <c r="H12" s="340">
        <f t="shared" si="49"/>
        <v>0</v>
      </c>
      <c r="I12" s="333">
        <f t="shared" si="50"/>
        <v>0</v>
      </c>
      <c r="J12" s="330">
        <f t="shared" ref="J12:U12" si="56">+I12</f>
        <v>0</v>
      </c>
      <c r="K12" s="330">
        <f t="shared" si="56"/>
        <v>0</v>
      </c>
      <c r="L12" s="330">
        <f t="shared" si="56"/>
        <v>0</v>
      </c>
      <c r="M12" s="330">
        <f t="shared" si="56"/>
        <v>0</v>
      </c>
      <c r="N12" s="330">
        <f t="shared" si="56"/>
        <v>0</v>
      </c>
      <c r="O12" s="330">
        <f t="shared" si="56"/>
        <v>0</v>
      </c>
      <c r="P12" s="330">
        <f t="shared" si="56"/>
        <v>0</v>
      </c>
      <c r="Q12" s="330">
        <f t="shared" si="56"/>
        <v>0</v>
      </c>
      <c r="R12" s="330">
        <f t="shared" si="56"/>
        <v>0</v>
      </c>
      <c r="S12" s="330">
        <f t="shared" si="56"/>
        <v>0</v>
      </c>
      <c r="T12" s="330">
        <f t="shared" si="56"/>
        <v>0</v>
      </c>
      <c r="U12" s="330">
        <f t="shared" si="56"/>
        <v>0</v>
      </c>
      <c r="V12" s="158">
        <f t="shared" si="1"/>
        <v>0</v>
      </c>
      <c r="W12" s="158">
        <f t="shared" si="2"/>
        <v>0</v>
      </c>
      <c r="X12" s="158">
        <f t="shared" si="3"/>
        <v>0</v>
      </c>
      <c r="Y12" s="158">
        <f t="shared" si="4"/>
        <v>0</v>
      </c>
      <c r="Z12" s="158">
        <f t="shared" si="5"/>
        <v>0</v>
      </c>
      <c r="AA12" s="158">
        <f t="shared" si="6"/>
        <v>0</v>
      </c>
      <c r="AB12" s="158">
        <f t="shared" si="7"/>
        <v>0</v>
      </c>
      <c r="AC12" s="158">
        <f t="shared" si="8"/>
        <v>0</v>
      </c>
      <c r="AD12" s="158">
        <f t="shared" si="9"/>
        <v>0</v>
      </c>
      <c r="AE12" s="158">
        <f t="shared" si="10"/>
        <v>0</v>
      </c>
      <c r="AF12" s="158">
        <f t="shared" si="11"/>
        <v>0</v>
      </c>
      <c r="AG12" s="158">
        <f t="shared" si="12"/>
        <v>0</v>
      </c>
      <c r="AH12" s="158">
        <f t="shared" si="13"/>
        <v>0</v>
      </c>
      <c r="AI12" s="158">
        <f t="shared" si="14"/>
        <v>0</v>
      </c>
      <c r="AJ12" s="158">
        <f t="shared" si="15"/>
        <v>0</v>
      </c>
      <c r="AK12" s="158">
        <f t="shared" si="16"/>
        <v>0</v>
      </c>
      <c r="AL12" s="158">
        <f t="shared" si="17"/>
        <v>0</v>
      </c>
      <c r="AM12" s="158">
        <f t="shared" si="18"/>
        <v>0</v>
      </c>
      <c r="AN12" s="158">
        <f t="shared" si="19"/>
        <v>0</v>
      </c>
      <c r="AO12" s="158">
        <f t="shared" si="20"/>
        <v>0</v>
      </c>
      <c r="AP12" s="158">
        <f t="shared" si="21"/>
        <v>0</v>
      </c>
      <c r="AQ12" s="158">
        <f t="shared" si="22"/>
        <v>0</v>
      </c>
      <c r="AR12" s="158">
        <f t="shared" si="23"/>
        <v>0</v>
      </c>
      <c r="AS12" s="158">
        <f t="shared" si="24"/>
        <v>0</v>
      </c>
      <c r="AT12" s="158">
        <f t="shared" si="25"/>
        <v>0</v>
      </c>
      <c r="AU12" s="158">
        <f t="shared" si="26"/>
        <v>0</v>
      </c>
      <c r="AV12" s="158">
        <f t="shared" si="27"/>
        <v>0</v>
      </c>
      <c r="AW12" s="158">
        <f t="shared" si="28"/>
        <v>0</v>
      </c>
      <c r="AX12" s="158">
        <f t="shared" si="29"/>
        <v>0</v>
      </c>
      <c r="AY12" s="158">
        <f t="shared" si="30"/>
        <v>0</v>
      </c>
      <c r="AZ12" s="158">
        <f t="shared" si="31"/>
        <v>0</v>
      </c>
      <c r="BA12" s="158">
        <f t="shared" si="32"/>
        <v>0</v>
      </c>
      <c r="BB12" s="158">
        <f t="shared" si="33"/>
        <v>0</v>
      </c>
      <c r="BC12" s="158">
        <f t="shared" si="34"/>
        <v>0</v>
      </c>
      <c r="BD12" s="158">
        <f t="shared" si="35"/>
        <v>0</v>
      </c>
      <c r="BE12" s="158">
        <f t="shared" si="36"/>
        <v>0</v>
      </c>
      <c r="BF12" s="158">
        <f t="shared" si="37"/>
        <v>0</v>
      </c>
      <c r="BG12" s="158">
        <f t="shared" si="38"/>
        <v>0</v>
      </c>
      <c r="BH12" s="158">
        <f t="shared" si="39"/>
        <v>0</v>
      </c>
      <c r="BI12" s="158">
        <f t="shared" si="40"/>
        <v>0</v>
      </c>
      <c r="BJ12" s="158">
        <f t="shared" si="41"/>
        <v>0</v>
      </c>
      <c r="BK12" s="158">
        <f t="shared" si="42"/>
        <v>0</v>
      </c>
      <c r="BL12" s="158">
        <f t="shared" si="43"/>
        <v>0</v>
      </c>
      <c r="BM12" s="158">
        <f t="shared" si="44"/>
        <v>0</v>
      </c>
      <c r="BN12" s="158">
        <f t="shared" si="45"/>
        <v>0</v>
      </c>
      <c r="BO12" s="158">
        <f t="shared" si="46"/>
        <v>0</v>
      </c>
      <c r="BP12" s="158">
        <f t="shared" si="47"/>
        <v>0</v>
      </c>
      <c r="BQ12" s="158">
        <f t="shared" si="48"/>
        <v>0</v>
      </c>
    </row>
    <row r="13" spans="1:69" x14ac:dyDescent="0.25">
      <c r="A13" s="339">
        <f>+CUC!A1446</f>
        <v>510508</v>
      </c>
      <c r="B13" s="343" t="str">
        <f>+CUC!B1446</f>
        <v xml:space="preserve">         INCAPACIDADES</v>
      </c>
      <c r="C13" s="340">
        <f>+CUC!D1446</f>
        <v>284081</v>
      </c>
      <c r="D13" s="340">
        <f>+CUC!E1446</f>
        <v>532509</v>
      </c>
      <c r="E13" s="340">
        <f>+CUC!F1446</f>
        <v>7159</v>
      </c>
      <c r="F13" s="340">
        <f>+CUC!G1446</f>
        <v>60568</v>
      </c>
      <c r="G13" s="340">
        <f>+CUC!H1446</f>
        <v>115626.66666666666</v>
      </c>
      <c r="H13" s="340">
        <f t="shared" si="49"/>
        <v>128345.60000000003</v>
      </c>
      <c r="I13" s="333">
        <f t="shared" si="50"/>
        <v>10695.466666666667</v>
      </c>
      <c r="J13" s="330">
        <f t="shared" ref="J13:U13" si="57">+I13</f>
        <v>10695.466666666667</v>
      </c>
      <c r="K13" s="330">
        <f t="shared" si="57"/>
        <v>10695.466666666667</v>
      </c>
      <c r="L13" s="330">
        <f t="shared" si="57"/>
        <v>10695.466666666667</v>
      </c>
      <c r="M13" s="330">
        <f t="shared" si="57"/>
        <v>10695.466666666667</v>
      </c>
      <c r="N13" s="330">
        <f t="shared" si="57"/>
        <v>10695.466666666667</v>
      </c>
      <c r="O13" s="330">
        <f t="shared" si="57"/>
        <v>10695.466666666667</v>
      </c>
      <c r="P13" s="330">
        <f t="shared" si="57"/>
        <v>10695.466666666667</v>
      </c>
      <c r="Q13" s="330">
        <f t="shared" si="57"/>
        <v>10695.466666666667</v>
      </c>
      <c r="R13" s="330">
        <f t="shared" si="57"/>
        <v>10695.466666666667</v>
      </c>
      <c r="S13" s="330">
        <f t="shared" si="57"/>
        <v>10695.466666666667</v>
      </c>
      <c r="T13" s="330">
        <f t="shared" si="57"/>
        <v>10695.466666666667</v>
      </c>
      <c r="U13" s="330">
        <f t="shared" si="57"/>
        <v>10695.466666666667</v>
      </c>
      <c r="V13" s="158">
        <f t="shared" si="1"/>
        <v>11871.968000000001</v>
      </c>
      <c r="W13" s="158">
        <f t="shared" si="2"/>
        <v>11871.968000000001</v>
      </c>
      <c r="X13" s="158">
        <f t="shared" si="3"/>
        <v>11871.968000000001</v>
      </c>
      <c r="Y13" s="158">
        <f t="shared" si="4"/>
        <v>11871.968000000001</v>
      </c>
      <c r="Z13" s="158">
        <f t="shared" si="5"/>
        <v>11871.968000000001</v>
      </c>
      <c r="AA13" s="158">
        <f t="shared" si="6"/>
        <v>11871.968000000001</v>
      </c>
      <c r="AB13" s="158">
        <f t="shared" si="7"/>
        <v>11871.968000000001</v>
      </c>
      <c r="AC13" s="158">
        <f t="shared" si="8"/>
        <v>11871.968000000001</v>
      </c>
      <c r="AD13" s="158">
        <f t="shared" si="9"/>
        <v>11871.968000000001</v>
      </c>
      <c r="AE13" s="158">
        <f t="shared" si="10"/>
        <v>11871.968000000001</v>
      </c>
      <c r="AF13" s="158">
        <f t="shared" si="11"/>
        <v>11871.968000000001</v>
      </c>
      <c r="AG13" s="158">
        <f t="shared" si="12"/>
        <v>11871.968000000001</v>
      </c>
      <c r="AH13" s="158">
        <f t="shared" si="13"/>
        <v>12821.725440000002</v>
      </c>
      <c r="AI13" s="158">
        <f t="shared" si="14"/>
        <v>12821.725440000002</v>
      </c>
      <c r="AJ13" s="158">
        <f t="shared" si="15"/>
        <v>12821.725440000002</v>
      </c>
      <c r="AK13" s="158">
        <f t="shared" si="16"/>
        <v>12821.725440000002</v>
      </c>
      <c r="AL13" s="158">
        <f t="shared" si="17"/>
        <v>12821.725440000002</v>
      </c>
      <c r="AM13" s="158">
        <f t="shared" si="18"/>
        <v>12821.725440000002</v>
      </c>
      <c r="AN13" s="158">
        <f t="shared" si="19"/>
        <v>12821.725440000002</v>
      </c>
      <c r="AO13" s="158">
        <f t="shared" si="20"/>
        <v>12821.725440000002</v>
      </c>
      <c r="AP13" s="158">
        <f t="shared" si="21"/>
        <v>12821.725440000002</v>
      </c>
      <c r="AQ13" s="158">
        <f t="shared" si="22"/>
        <v>12821.725440000002</v>
      </c>
      <c r="AR13" s="158">
        <f t="shared" si="23"/>
        <v>12821.725440000002</v>
      </c>
      <c r="AS13" s="158">
        <f t="shared" si="24"/>
        <v>12821.725440000002</v>
      </c>
      <c r="AT13" s="158">
        <f t="shared" si="25"/>
        <v>13591.028966400003</v>
      </c>
      <c r="AU13" s="158">
        <f t="shared" si="26"/>
        <v>13591.028966400003</v>
      </c>
      <c r="AV13" s="158">
        <f t="shared" si="27"/>
        <v>13591.028966400003</v>
      </c>
      <c r="AW13" s="158">
        <f t="shared" si="28"/>
        <v>13591.028966400003</v>
      </c>
      <c r="AX13" s="158">
        <f t="shared" si="29"/>
        <v>13591.028966400003</v>
      </c>
      <c r="AY13" s="158">
        <f t="shared" si="30"/>
        <v>13591.028966400003</v>
      </c>
      <c r="AZ13" s="158">
        <f t="shared" si="31"/>
        <v>13591.028966400003</v>
      </c>
      <c r="BA13" s="158">
        <f t="shared" si="32"/>
        <v>13591.028966400003</v>
      </c>
      <c r="BB13" s="158">
        <f t="shared" si="33"/>
        <v>13591.028966400003</v>
      </c>
      <c r="BC13" s="158">
        <f t="shared" si="34"/>
        <v>13591.028966400003</v>
      </c>
      <c r="BD13" s="158">
        <f t="shared" si="35"/>
        <v>13591.028966400003</v>
      </c>
      <c r="BE13" s="158">
        <f t="shared" si="36"/>
        <v>13591.028966400003</v>
      </c>
      <c r="BF13" s="158">
        <f t="shared" si="37"/>
        <v>14134.670125056004</v>
      </c>
      <c r="BG13" s="158">
        <f t="shared" si="38"/>
        <v>14134.670125056004</v>
      </c>
      <c r="BH13" s="158">
        <f t="shared" si="39"/>
        <v>14134.670125056004</v>
      </c>
      <c r="BI13" s="158">
        <f t="shared" si="40"/>
        <v>14134.670125056004</v>
      </c>
      <c r="BJ13" s="158">
        <f t="shared" si="41"/>
        <v>14134.670125056004</v>
      </c>
      <c r="BK13" s="158">
        <f t="shared" si="42"/>
        <v>14134.670125056004</v>
      </c>
      <c r="BL13" s="158">
        <f t="shared" si="43"/>
        <v>14134.670125056004</v>
      </c>
      <c r="BM13" s="158">
        <f t="shared" si="44"/>
        <v>14134.670125056004</v>
      </c>
      <c r="BN13" s="158">
        <f t="shared" si="45"/>
        <v>14134.670125056004</v>
      </c>
      <c r="BO13" s="158">
        <f t="shared" si="46"/>
        <v>14134.670125056004</v>
      </c>
      <c r="BP13" s="158">
        <f t="shared" si="47"/>
        <v>14134.670125056004</v>
      </c>
      <c r="BQ13" s="158">
        <f t="shared" si="48"/>
        <v>14134.670125056004</v>
      </c>
    </row>
    <row r="14" spans="1:69" x14ac:dyDescent="0.25">
      <c r="A14" s="339">
        <f>+CUC!A1447</f>
        <v>510509</v>
      </c>
      <c r="B14" s="343" t="str">
        <f>+CUC!B1447</f>
        <v xml:space="preserve">         AUXILIO DE TRANSPORTE</v>
      </c>
      <c r="C14" s="340">
        <f>+CUC!D1447</f>
        <v>7015716</v>
      </c>
      <c r="D14" s="340">
        <f>+CUC!E1447</f>
        <v>6763130</v>
      </c>
      <c r="E14" s="340">
        <f>+CUC!F1447</f>
        <v>6695795</v>
      </c>
      <c r="F14" s="340">
        <f>+CUC!G1447</f>
        <v>7235324</v>
      </c>
      <c r="G14" s="340">
        <f>+CUC!H1447</f>
        <v>7644822.666666666</v>
      </c>
      <c r="H14" s="340">
        <f t="shared" si="49"/>
        <v>8485753.1600000001</v>
      </c>
      <c r="I14" s="333">
        <f t="shared" si="50"/>
        <v>707146.09666666668</v>
      </c>
      <c r="J14" s="330">
        <f t="shared" ref="J14:U14" si="58">+I14</f>
        <v>707146.09666666668</v>
      </c>
      <c r="K14" s="330">
        <f t="shared" si="58"/>
        <v>707146.09666666668</v>
      </c>
      <c r="L14" s="330">
        <f t="shared" si="58"/>
        <v>707146.09666666668</v>
      </c>
      <c r="M14" s="330">
        <f t="shared" si="58"/>
        <v>707146.09666666668</v>
      </c>
      <c r="N14" s="330">
        <f t="shared" si="58"/>
        <v>707146.09666666668</v>
      </c>
      <c r="O14" s="330">
        <f t="shared" si="58"/>
        <v>707146.09666666668</v>
      </c>
      <c r="P14" s="330">
        <f t="shared" si="58"/>
        <v>707146.09666666668</v>
      </c>
      <c r="Q14" s="330">
        <f t="shared" si="58"/>
        <v>707146.09666666668</v>
      </c>
      <c r="R14" s="330">
        <f t="shared" si="58"/>
        <v>707146.09666666668</v>
      </c>
      <c r="S14" s="330">
        <f t="shared" si="58"/>
        <v>707146.09666666668</v>
      </c>
      <c r="T14" s="330">
        <f t="shared" si="58"/>
        <v>707146.09666666668</v>
      </c>
      <c r="U14" s="330">
        <f t="shared" si="58"/>
        <v>707146.09666666668</v>
      </c>
      <c r="V14" s="158">
        <f t="shared" ref="V14:V46" si="59">+J14*(1+$J$3)</f>
        <v>784932.16730000009</v>
      </c>
      <c r="W14" s="158">
        <f t="shared" ref="W14:W46" si="60">+K14*(1+$J$3)</f>
        <v>784932.16730000009</v>
      </c>
      <c r="X14" s="158">
        <f t="shared" ref="X14:X46" si="61">+L14*(1+$J$3)</f>
        <v>784932.16730000009</v>
      </c>
      <c r="Y14" s="158">
        <f t="shared" ref="Y14:Y46" si="62">+M14*(1+$J$3)</f>
        <v>784932.16730000009</v>
      </c>
      <c r="Z14" s="158">
        <f t="shared" ref="Z14:Z46" si="63">+N14*(1+$J$3)</f>
        <v>784932.16730000009</v>
      </c>
      <c r="AA14" s="158">
        <f t="shared" ref="AA14:AA46" si="64">+O14*(1+$J$3)</f>
        <v>784932.16730000009</v>
      </c>
      <c r="AB14" s="158">
        <f t="shared" ref="AB14:AB46" si="65">+P14*(1+$J$3)</f>
        <v>784932.16730000009</v>
      </c>
      <c r="AC14" s="158">
        <f t="shared" ref="AC14:AC46" si="66">+Q14*(1+$J$3)</f>
        <v>784932.16730000009</v>
      </c>
      <c r="AD14" s="158">
        <f t="shared" ref="AD14:AD46" si="67">+R14*(1+$J$3)</f>
        <v>784932.16730000009</v>
      </c>
      <c r="AE14" s="158">
        <f t="shared" ref="AE14:AE46" si="68">+S14*(1+$J$3)</f>
        <v>784932.16730000009</v>
      </c>
      <c r="AF14" s="158">
        <f t="shared" ref="AF14:AF46" si="69">+T14*(1+$J$3)</f>
        <v>784932.16730000009</v>
      </c>
      <c r="AG14" s="158">
        <f t="shared" ref="AG14:AG46" si="70">+U14*(1+$J$3)</f>
        <v>784932.16730000009</v>
      </c>
      <c r="AH14" s="158">
        <f t="shared" ref="AH14:AH46" si="71">+V14*(1+$K$3)</f>
        <v>847726.74068400019</v>
      </c>
      <c r="AI14" s="158">
        <f t="shared" ref="AI14:AI46" si="72">+W14*(1+$K$3)</f>
        <v>847726.74068400019</v>
      </c>
      <c r="AJ14" s="158">
        <f t="shared" ref="AJ14:AJ46" si="73">+X14*(1+$K$3)</f>
        <v>847726.74068400019</v>
      </c>
      <c r="AK14" s="158">
        <f t="shared" ref="AK14:AK46" si="74">+Y14*(1+$K$3)</f>
        <v>847726.74068400019</v>
      </c>
      <c r="AL14" s="158">
        <f t="shared" ref="AL14:AL46" si="75">+Z14*(1+$K$3)</f>
        <v>847726.74068400019</v>
      </c>
      <c r="AM14" s="158">
        <f t="shared" ref="AM14:AM46" si="76">+AA14*(1+$K$3)</f>
        <v>847726.74068400019</v>
      </c>
      <c r="AN14" s="158">
        <f t="shared" ref="AN14:AN46" si="77">+AB14*(1+$K$3)</f>
        <v>847726.74068400019</v>
      </c>
      <c r="AO14" s="158">
        <f t="shared" ref="AO14:AO46" si="78">+AC14*(1+$K$3)</f>
        <v>847726.74068400019</v>
      </c>
      <c r="AP14" s="158">
        <f t="shared" ref="AP14:AP46" si="79">+AD14*(1+$K$3)</f>
        <v>847726.74068400019</v>
      </c>
      <c r="AQ14" s="158">
        <f t="shared" ref="AQ14:AQ46" si="80">+AE14*(1+$K$3)</f>
        <v>847726.74068400019</v>
      </c>
      <c r="AR14" s="158">
        <f t="shared" ref="AR14:AR46" si="81">+AF14*(1+$K$3)</f>
        <v>847726.74068400019</v>
      </c>
      <c r="AS14" s="158">
        <f t="shared" ref="AS14:AS46" si="82">+AG14*(1+$K$3)</f>
        <v>847726.74068400019</v>
      </c>
      <c r="AT14" s="158">
        <f t="shared" ref="AT14:AT46" si="83">+AH14*(1+$L$3)</f>
        <v>898590.34512504027</v>
      </c>
      <c r="AU14" s="158">
        <f t="shared" ref="AU14:AU46" si="84">+AI14*(1+$L$3)</f>
        <v>898590.34512504027</v>
      </c>
      <c r="AV14" s="158">
        <f t="shared" ref="AV14:AV46" si="85">+AJ14*(1+$L$3)</f>
        <v>898590.34512504027</v>
      </c>
      <c r="AW14" s="158">
        <f t="shared" ref="AW14:AW46" si="86">+AK14*(1+$L$3)</f>
        <v>898590.34512504027</v>
      </c>
      <c r="AX14" s="158">
        <f t="shared" ref="AX14:AX46" si="87">+AL14*(1+$L$3)</f>
        <v>898590.34512504027</v>
      </c>
      <c r="AY14" s="158">
        <f t="shared" ref="AY14:AY46" si="88">+AM14*(1+$L$3)</f>
        <v>898590.34512504027</v>
      </c>
      <c r="AZ14" s="158">
        <f t="shared" ref="AZ14:AZ46" si="89">+AN14*(1+$L$3)</f>
        <v>898590.34512504027</v>
      </c>
      <c r="BA14" s="158">
        <f t="shared" ref="BA14:BA46" si="90">+AO14*(1+$L$3)</f>
        <v>898590.34512504027</v>
      </c>
      <c r="BB14" s="158">
        <f t="shared" ref="BB14:BB46" si="91">+AP14*(1+$L$3)</f>
        <v>898590.34512504027</v>
      </c>
      <c r="BC14" s="158">
        <f t="shared" ref="BC14:BC46" si="92">+AQ14*(1+$L$3)</f>
        <v>898590.34512504027</v>
      </c>
      <c r="BD14" s="158">
        <f t="shared" ref="BD14:BD46" si="93">+AR14*(1+$L$3)</f>
        <v>898590.34512504027</v>
      </c>
      <c r="BE14" s="158">
        <f t="shared" ref="BE14:BE46" si="94">+AS14*(1+$L$3)</f>
        <v>898590.34512504027</v>
      </c>
      <c r="BF14" s="158">
        <f t="shared" ref="BF14:BF46" si="95">+AT14*(1+$M$3)</f>
        <v>934533.95893004187</v>
      </c>
      <c r="BG14" s="158">
        <f t="shared" ref="BG14:BG46" si="96">+AU14*(1+$M$3)</f>
        <v>934533.95893004187</v>
      </c>
      <c r="BH14" s="158">
        <f t="shared" ref="BH14:BH46" si="97">+AV14*(1+$M$3)</f>
        <v>934533.95893004187</v>
      </c>
      <c r="BI14" s="158">
        <f t="shared" ref="BI14:BI46" si="98">+AW14*(1+$M$3)</f>
        <v>934533.95893004187</v>
      </c>
      <c r="BJ14" s="158">
        <f t="shared" ref="BJ14:BJ46" si="99">+AX14*(1+$M$3)</f>
        <v>934533.95893004187</v>
      </c>
      <c r="BK14" s="158">
        <f t="shared" ref="BK14:BK46" si="100">+AY14*(1+$M$3)</f>
        <v>934533.95893004187</v>
      </c>
      <c r="BL14" s="158">
        <f t="shared" ref="BL14:BL46" si="101">+AZ14*(1+$M$3)</f>
        <v>934533.95893004187</v>
      </c>
      <c r="BM14" s="158">
        <f t="shared" ref="BM14:BM46" si="102">+BA14*(1+$M$3)</f>
        <v>934533.95893004187</v>
      </c>
      <c r="BN14" s="158">
        <f t="shared" ref="BN14:BN46" si="103">+BB14*(1+$M$3)</f>
        <v>934533.95893004187</v>
      </c>
      <c r="BO14" s="158">
        <f t="shared" ref="BO14:BO46" si="104">+BC14*(1+$M$3)</f>
        <v>934533.95893004187</v>
      </c>
      <c r="BP14" s="158">
        <f t="shared" ref="BP14:BP46" si="105">+BD14*(1+$M$3)</f>
        <v>934533.95893004187</v>
      </c>
      <c r="BQ14" s="158">
        <f t="shared" ref="BQ14:BQ46" si="106">+BE14*(1+$M$3)</f>
        <v>934533.95893004187</v>
      </c>
    </row>
    <row r="15" spans="1:69" x14ac:dyDescent="0.25">
      <c r="A15" s="339">
        <f>+CUC!A1448</f>
        <v>510510</v>
      </c>
      <c r="B15" s="343" t="str">
        <f>+CUC!B1448</f>
        <v xml:space="preserve">         CESANTIAS</v>
      </c>
      <c r="C15" s="340">
        <f>+CUC!D1448</f>
        <v>21695510</v>
      </c>
      <c r="D15" s="340">
        <f>+CUC!E1448</f>
        <v>21230141</v>
      </c>
      <c r="E15" s="340">
        <f>+CUC!F1448</f>
        <v>21929106</v>
      </c>
      <c r="F15" s="340">
        <f>+CUC!G1448</f>
        <v>23071361</v>
      </c>
      <c r="G15" s="340">
        <f>+CUC!H1448</f>
        <v>26714678.666666664</v>
      </c>
      <c r="H15" s="340">
        <f t="shared" si="49"/>
        <v>29653293.320000004</v>
      </c>
      <c r="I15" s="333">
        <f t="shared" si="50"/>
        <v>2471107.7766666668</v>
      </c>
      <c r="J15" s="330">
        <f t="shared" ref="J15:U15" si="107">+I15</f>
        <v>2471107.7766666668</v>
      </c>
      <c r="K15" s="330">
        <f t="shared" si="107"/>
        <v>2471107.7766666668</v>
      </c>
      <c r="L15" s="330">
        <f t="shared" si="107"/>
        <v>2471107.7766666668</v>
      </c>
      <c r="M15" s="330">
        <f t="shared" si="107"/>
        <v>2471107.7766666668</v>
      </c>
      <c r="N15" s="330">
        <f t="shared" si="107"/>
        <v>2471107.7766666668</v>
      </c>
      <c r="O15" s="330">
        <f t="shared" si="107"/>
        <v>2471107.7766666668</v>
      </c>
      <c r="P15" s="330">
        <f t="shared" si="107"/>
        <v>2471107.7766666668</v>
      </c>
      <c r="Q15" s="330">
        <f t="shared" si="107"/>
        <v>2471107.7766666668</v>
      </c>
      <c r="R15" s="330">
        <f t="shared" si="107"/>
        <v>2471107.7766666668</v>
      </c>
      <c r="S15" s="330">
        <f t="shared" si="107"/>
        <v>2471107.7766666668</v>
      </c>
      <c r="T15" s="330">
        <f t="shared" si="107"/>
        <v>2471107.7766666668</v>
      </c>
      <c r="U15" s="330">
        <f t="shared" si="107"/>
        <v>2471107.7766666668</v>
      </c>
      <c r="V15" s="158">
        <f t="shared" si="59"/>
        <v>2742929.6321000005</v>
      </c>
      <c r="W15" s="158">
        <f t="shared" si="60"/>
        <v>2742929.6321000005</v>
      </c>
      <c r="X15" s="158">
        <f t="shared" si="61"/>
        <v>2742929.6321000005</v>
      </c>
      <c r="Y15" s="158">
        <f t="shared" si="62"/>
        <v>2742929.6321000005</v>
      </c>
      <c r="Z15" s="158">
        <f t="shared" si="63"/>
        <v>2742929.6321000005</v>
      </c>
      <c r="AA15" s="158">
        <f t="shared" si="64"/>
        <v>2742929.6321000005</v>
      </c>
      <c r="AB15" s="158">
        <f t="shared" si="65"/>
        <v>2742929.6321000005</v>
      </c>
      <c r="AC15" s="158">
        <f t="shared" si="66"/>
        <v>2742929.6321000005</v>
      </c>
      <c r="AD15" s="158">
        <f t="shared" si="67"/>
        <v>2742929.6321000005</v>
      </c>
      <c r="AE15" s="158">
        <f t="shared" si="68"/>
        <v>2742929.6321000005</v>
      </c>
      <c r="AF15" s="158">
        <f t="shared" si="69"/>
        <v>2742929.6321000005</v>
      </c>
      <c r="AG15" s="158">
        <f t="shared" si="70"/>
        <v>2742929.6321000005</v>
      </c>
      <c r="AH15" s="158">
        <f t="shared" si="71"/>
        <v>2962364.0026680008</v>
      </c>
      <c r="AI15" s="158">
        <f t="shared" si="72"/>
        <v>2962364.0026680008</v>
      </c>
      <c r="AJ15" s="158">
        <f t="shared" si="73"/>
        <v>2962364.0026680008</v>
      </c>
      <c r="AK15" s="158">
        <f t="shared" si="74"/>
        <v>2962364.0026680008</v>
      </c>
      <c r="AL15" s="158">
        <f t="shared" si="75"/>
        <v>2962364.0026680008</v>
      </c>
      <c r="AM15" s="158">
        <f t="shared" si="76"/>
        <v>2962364.0026680008</v>
      </c>
      <c r="AN15" s="158">
        <f t="shared" si="77"/>
        <v>2962364.0026680008</v>
      </c>
      <c r="AO15" s="158">
        <f t="shared" si="78"/>
        <v>2962364.0026680008</v>
      </c>
      <c r="AP15" s="158">
        <f t="shared" si="79"/>
        <v>2962364.0026680008</v>
      </c>
      <c r="AQ15" s="158">
        <f t="shared" si="80"/>
        <v>2962364.0026680008</v>
      </c>
      <c r="AR15" s="158">
        <f t="shared" si="81"/>
        <v>2962364.0026680008</v>
      </c>
      <c r="AS15" s="158">
        <f t="shared" si="82"/>
        <v>2962364.0026680008</v>
      </c>
      <c r="AT15" s="158">
        <f t="shared" si="83"/>
        <v>3140105.842828081</v>
      </c>
      <c r="AU15" s="158">
        <f t="shared" si="84"/>
        <v>3140105.842828081</v>
      </c>
      <c r="AV15" s="158">
        <f t="shared" si="85"/>
        <v>3140105.842828081</v>
      </c>
      <c r="AW15" s="158">
        <f t="shared" si="86"/>
        <v>3140105.842828081</v>
      </c>
      <c r="AX15" s="158">
        <f t="shared" si="87"/>
        <v>3140105.842828081</v>
      </c>
      <c r="AY15" s="158">
        <f t="shared" si="88"/>
        <v>3140105.842828081</v>
      </c>
      <c r="AZ15" s="158">
        <f t="shared" si="89"/>
        <v>3140105.842828081</v>
      </c>
      <c r="BA15" s="158">
        <f t="shared" si="90"/>
        <v>3140105.842828081</v>
      </c>
      <c r="BB15" s="158">
        <f t="shared" si="91"/>
        <v>3140105.842828081</v>
      </c>
      <c r="BC15" s="158">
        <f t="shared" si="92"/>
        <v>3140105.842828081</v>
      </c>
      <c r="BD15" s="158">
        <f t="shared" si="93"/>
        <v>3140105.842828081</v>
      </c>
      <c r="BE15" s="158">
        <f t="shared" si="94"/>
        <v>3140105.842828081</v>
      </c>
      <c r="BF15" s="158">
        <f t="shared" si="95"/>
        <v>3265710.0765412045</v>
      </c>
      <c r="BG15" s="158">
        <f t="shared" si="96"/>
        <v>3265710.0765412045</v>
      </c>
      <c r="BH15" s="158">
        <f t="shared" si="97"/>
        <v>3265710.0765412045</v>
      </c>
      <c r="BI15" s="158">
        <f t="shared" si="98"/>
        <v>3265710.0765412045</v>
      </c>
      <c r="BJ15" s="158">
        <f t="shared" si="99"/>
        <v>3265710.0765412045</v>
      </c>
      <c r="BK15" s="158">
        <f t="shared" si="100"/>
        <v>3265710.0765412045</v>
      </c>
      <c r="BL15" s="158">
        <f t="shared" si="101"/>
        <v>3265710.0765412045</v>
      </c>
      <c r="BM15" s="158">
        <f t="shared" si="102"/>
        <v>3265710.0765412045</v>
      </c>
      <c r="BN15" s="158">
        <f t="shared" si="103"/>
        <v>3265710.0765412045</v>
      </c>
      <c r="BO15" s="158">
        <f t="shared" si="104"/>
        <v>3265710.0765412045</v>
      </c>
      <c r="BP15" s="158">
        <f t="shared" si="105"/>
        <v>3265710.0765412045</v>
      </c>
      <c r="BQ15" s="158">
        <f t="shared" si="106"/>
        <v>3265710.0765412045</v>
      </c>
    </row>
    <row r="16" spans="1:69" x14ac:dyDescent="0.25">
      <c r="A16" s="339">
        <f>+CUC!A1449</f>
        <v>510511</v>
      </c>
      <c r="B16" s="343" t="str">
        <f>+CUC!B1449</f>
        <v xml:space="preserve">         INTERESES SOBRE CESANTIAS</v>
      </c>
      <c r="C16" s="340">
        <f>+CUC!D1449</f>
        <v>2409330</v>
      </c>
      <c r="D16" s="340">
        <f>+CUC!E1449</f>
        <v>2468645</v>
      </c>
      <c r="E16" s="340">
        <f>+CUC!F1449</f>
        <v>2631490</v>
      </c>
      <c r="F16" s="340">
        <f>+CUC!G1449</f>
        <v>2697569</v>
      </c>
      <c r="G16" s="340">
        <f>+CUC!H1449</f>
        <v>3091118.6666666665</v>
      </c>
      <c r="H16" s="340">
        <f t="shared" si="49"/>
        <v>3431141.7199999993</v>
      </c>
      <c r="I16" s="333">
        <f t="shared" si="50"/>
        <v>285928.47666666668</v>
      </c>
      <c r="J16" s="330">
        <f t="shared" ref="J16:U16" si="108">+I16</f>
        <v>285928.47666666668</v>
      </c>
      <c r="K16" s="330">
        <f t="shared" si="108"/>
        <v>285928.47666666668</v>
      </c>
      <c r="L16" s="330">
        <f t="shared" si="108"/>
        <v>285928.47666666668</v>
      </c>
      <c r="M16" s="330">
        <f t="shared" si="108"/>
        <v>285928.47666666668</v>
      </c>
      <c r="N16" s="330">
        <f t="shared" si="108"/>
        <v>285928.47666666668</v>
      </c>
      <c r="O16" s="330">
        <f t="shared" si="108"/>
        <v>285928.47666666668</v>
      </c>
      <c r="P16" s="330">
        <f t="shared" si="108"/>
        <v>285928.47666666668</v>
      </c>
      <c r="Q16" s="330">
        <f t="shared" si="108"/>
        <v>285928.47666666668</v>
      </c>
      <c r="R16" s="330">
        <f t="shared" si="108"/>
        <v>285928.47666666668</v>
      </c>
      <c r="S16" s="330">
        <f t="shared" si="108"/>
        <v>285928.47666666668</v>
      </c>
      <c r="T16" s="330">
        <f t="shared" si="108"/>
        <v>285928.47666666668</v>
      </c>
      <c r="U16" s="330">
        <f t="shared" si="108"/>
        <v>285928.47666666668</v>
      </c>
      <c r="V16" s="158">
        <f t="shared" si="59"/>
        <v>317380.60910000006</v>
      </c>
      <c r="W16" s="158">
        <f t="shared" si="60"/>
        <v>317380.60910000006</v>
      </c>
      <c r="X16" s="158">
        <f t="shared" si="61"/>
        <v>317380.60910000006</v>
      </c>
      <c r="Y16" s="158">
        <f t="shared" si="62"/>
        <v>317380.60910000006</v>
      </c>
      <c r="Z16" s="158">
        <f t="shared" si="63"/>
        <v>317380.60910000006</v>
      </c>
      <c r="AA16" s="158">
        <f t="shared" si="64"/>
        <v>317380.60910000006</v>
      </c>
      <c r="AB16" s="158">
        <f t="shared" si="65"/>
        <v>317380.60910000006</v>
      </c>
      <c r="AC16" s="158">
        <f t="shared" si="66"/>
        <v>317380.60910000006</v>
      </c>
      <c r="AD16" s="158">
        <f t="shared" si="67"/>
        <v>317380.60910000006</v>
      </c>
      <c r="AE16" s="158">
        <f t="shared" si="68"/>
        <v>317380.60910000006</v>
      </c>
      <c r="AF16" s="158">
        <f t="shared" si="69"/>
        <v>317380.60910000006</v>
      </c>
      <c r="AG16" s="158">
        <f t="shared" si="70"/>
        <v>317380.60910000006</v>
      </c>
      <c r="AH16" s="158">
        <f t="shared" si="71"/>
        <v>342771.05782800011</v>
      </c>
      <c r="AI16" s="158">
        <f t="shared" si="72"/>
        <v>342771.05782800011</v>
      </c>
      <c r="AJ16" s="158">
        <f t="shared" si="73"/>
        <v>342771.05782800011</v>
      </c>
      <c r="AK16" s="158">
        <f t="shared" si="74"/>
        <v>342771.05782800011</v>
      </c>
      <c r="AL16" s="158">
        <f t="shared" si="75"/>
        <v>342771.05782800011</v>
      </c>
      <c r="AM16" s="158">
        <f t="shared" si="76"/>
        <v>342771.05782800011</v>
      </c>
      <c r="AN16" s="158">
        <f t="shared" si="77"/>
        <v>342771.05782800011</v>
      </c>
      <c r="AO16" s="158">
        <f t="shared" si="78"/>
        <v>342771.05782800011</v>
      </c>
      <c r="AP16" s="158">
        <f t="shared" si="79"/>
        <v>342771.05782800011</v>
      </c>
      <c r="AQ16" s="158">
        <f t="shared" si="80"/>
        <v>342771.05782800011</v>
      </c>
      <c r="AR16" s="158">
        <f t="shared" si="81"/>
        <v>342771.05782800011</v>
      </c>
      <c r="AS16" s="158">
        <f t="shared" si="82"/>
        <v>342771.05782800011</v>
      </c>
      <c r="AT16" s="158">
        <f t="shared" si="83"/>
        <v>363337.32129768014</v>
      </c>
      <c r="AU16" s="158">
        <f t="shared" si="84"/>
        <v>363337.32129768014</v>
      </c>
      <c r="AV16" s="158">
        <f t="shared" si="85"/>
        <v>363337.32129768014</v>
      </c>
      <c r="AW16" s="158">
        <f t="shared" si="86"/>
        <v>363337.32129768014</v>
      </c>
      <c r="AX16" s="158">
        <f t="shared" si="87"/>
        <v>363337.32129768014</v>
      </c>
      <c r="AY16" s="158">
        <f t="shared" si="88"/>
        <v>363337.32129768014</v>
      </c>
      <c r="AZ16" s="158">
        <f t="shared" si="89"/>
        <v>363337.32129768014</v>
      </c>
      <c r="BA16" s="158">
        <f t="shared" si="90"/>
        <v>363337.32129768014</v>
      </c>
      <c r="BB16" s="158">
        <f t="shared" si="91"/>
        <v>363337.32129768014</v>
      </c>
      <c r="BC16" s="158">
        <f t="shared" si="92"/>
        <v>363337.32129768014</v>
      </c>
      <c r="BD16" s="158">
        <f t="shared" si="93"/>
        <v>363337.32129768014</v>
      </c>
      <c r="BE16" s="158">
        <f t="shared" si="94"/>
        <v>363337.32129768014</v>
      </c>
      <c r="BF16" s="158">
        <f t="shared" si="95"/>
        <v>377870.81414958736</v>
      </c>
      <c r="BG16" s="158">
        <f t="shared" si="96"/>
        <v>377870.81414958736</v>
      </c>
      <c r="BH16" s="158">
        <f t="shared" si="97"/>
        <v>377870.81414958736</v>
      </c>
      <c r="BI16" s="158">
        <f t="shared" si="98"/>
        <v>377870.81414958736</v>
      </c>
      <c r="BJ16" s="158">
        <f t="shared" si="99"/>
        <v>377870.81414958736</v>
      </c>
      <c r="BK16" s="158">
        <f t="shared" si="100"/>
        <v>377870.81414958736</v>
      </c>
      <c r="BL16" s="158">
        <f t="shared" si="101"/>
        <v>377870.81414958736</v>
      </c>
      <c r="BM16" s="158">
        <f t="shared" si="102"/>
        <v>377870.81414958736</v>
      </c>
      <c r="BN16" s="158">
        <f t="shared" si="103"/>
        <v>377870.81414958736</v>
      </c>
      <c r="BO16" s="158">
        <f t="shared" si="104"/>
        <v>377870.81414958736</v>
      </c>
      <c r="BP16" s="158">
        <f t="shared" si="105"/>
        <v>377870.81414958736</v>
      </c>
      <c r="BQ16" s="158">
        <f t="shared" si="106"/>
        <v>377870.81414958736</v>
      </c>
    </row>
    <row r="17" spans="1:69" x14ac:dyDescent="0.25">
      <c r="A17" s="339">
        <f>+CUC!A1450</f>
        <v>510512</v>
      </c>
      <c r="B17" s="343" t="str">
        <f>+CUC!B1450</f>
        <v xml:space="preserve">         PRIMA LEGAL</v>
      </c>
      <c r="C17" s="340">
        <f>+CUC!D1450</f>
        <v>21679342</v>
      </c>
      <c r="D17" s="340">
        <f>+CUC!E1450</f>
        <v>21083309</v>
      </c>
      <c r="E17" s="340">
        <f>+CUC!F1450</f>
        <v>21929106</v>
      </c>
      <c r="F17" s="340">
        <f>+CUC!G1450</f>
        <v>23071360</v>
      </c>
      <c r="G17" s="340">
        <f>+CUC!H1450</f>
        <v>26511802.666666668</v>
      </c>
      <c r="H17" s="340">
        <f t="shared" si="49"/>
        <v>29428100.959999997</v>
      </c>
      <c r="I17" s="333">
        <f t="shared" si="50"/>
        <v>2452341.7466666671</v>
      </c>
      <c r="J17" s="330">
        <f t="shared" ref="J17:U17" si="109">+I17</f>
        <v>2452341.7466666671</v>
      </c>
      <c r="K17" s="330">
        <f t="shared" si="109"/>
        <v>2452341.7466666671</v>
      </c>
      <c r="L17" s="330">
        <f t="shared" si="109"/>
        <v>2452341.7466666671</v>
      </c>
      <c r="M17" s="330">
        <f t="shared" si="109"/>
        <v>2452341.7466666671</v>
      </c>
      <c r="N17" s="330">
        <f t="shared" si="109"/>
        <v>2452341.7466666671</v>
      </c>
      <c r="O17" s="330">
        <f t="shared" si="109"/>
        <v>2452341.7466666671</v>
      </c>
      <c r="P17" s="330">
        <f t="shared" si="109"/>
        <v>2452341.7466666671</v>
      </c>
      <c r="Q17" s="330">
        <f t="shared" si="109"/>
        <v>2452341.7466666671</v>
      </c>
      <c r="R17" s="330">
        <f t="shared" si="109"/>
        <v>2452341.7466666671</v>
      </c>
      <c r="S17" s="330">
        <f t="shared" si="109"/>
        <v>2452341.7466666671</v>
      </c>
      <c r="T17" s="330">
        <f t="shared" si="109"/>
        <v>2452341.7466666671</v>
      </c>
      <c r="U17" s="330">
        <f t="shared" si="109"/>
        <v>2452341.7466666671</v>
      </c>
      <c r="V17" s="158">
        <f t="shared" si="59"/>
        <v>2722099.3388000005</v>
      </c>
      <c r="W17" s="158">
        <f t="shared" si="60"/>
        <v>2722099.3388000005</v>
      </c>
      <c r="X17" s="158">
        <f t="shared" si="61"/>
        <v>2722099.3388000005</v>
      </c>
      <c r="Y17" s="158">
        <f t="shared" si="62"/>
        <v>2722099.3388000005</v>
      </c>
      <c r="Z17" s="158">
        <f t="shared" si="63"/>
        <v>2722099.3388000005</v>
      </c>
      <c r="AA17" s="158">
        <f t="shared" si="64"/>
        <v>2722099.3388000005</v>
      </c>
      <c r="AB17" s="158">
        <f t="shared" si="65"/>
        <v>2722099.3388000005</v>
      </c>
      <c r="AC17" s="158">
        <f t="shared" si="66"/>
        <v>2722099.3388000005</v>
      </c>
      <c r="AD17" s="158">
        <f t="shared" si="67"/>
        <v>2722099.3388000005</v>
      </c>
      <c r="AE17" s="158">
        <f t="shared" si="68"/>
        <v>2722099.3388000005</v>
      </c>
      <c r="AF17" s="158">
        <f t="shared" si="69"/>
        <v>2722099.3388000005</v>
      </c>
      <c r="AG17" s="158">
        <f t="shared" si="70"/>
        <v>2722099.3388000005</v>
      </c>
      <c r="AH17" s="158">
        <f t="shared" si="71"/>
        <v>2939867.2859040005</v>
      </c>
      <c r="AI17" s="158">
        <f t="shared" si="72"/>
        <v>2939867.2859040005</v>
      </c>
      <c r="AJ17" s="158">
        <f t="shared" si="73"/>
        <v>2939867.2859040005</v>
      </c>
      <c r="AK17" s="158">
        <f t="shared" si="74"/>
        <v>2939867.2859040005</v>
      </c>
      <c r="AL17" s="158">
        <f t="shared" si="75"/>
        <v>2939867.2859040005</v>
      </c>
      <c r="AM17" s="158">
        <f t="shared" si="76"/>
        <v>2939867.2859040005</v>
      </c>
      <c r="AN17" s="158">
        <f t="shared" si="77"/>
        <v>2939867.2859040005</v>
      </c>
      <c r="AO17" s="158">
        <f t="shared" si="78"/>
        <v>2939867.2859040005</v>
      </c>
      <c r="AP17" s="158">
        <f t="shared" si="79"/>
        <v>2939867.2859040005</v>
      </c>
      <c r="AQ17" s="158">
        <f t="shared" si="80"/>
        <v>2939867.2859040005</v>
      </c>
      <c r="AR17" s="158">
        <f t="shared" si="81"/>
        <v>2939867.2859040005</v>
      </c>
      <c r="AS17" s="158">
        <f t="shared" si="82"/>
        <v>2939867.2859040005</v>
      </c>
      <c r="AT17" s="158">
        <f t="shared" si="83"/>
        <v>3116259.3230582406</v>
      </c>
      <c r="AU17" s="158">
        <f t="shared" si="84"/>
        <v>3116259.3230582406</v>
      </c>
      <c r="AV17" s="158">
        <f t="shared" si="85"/>
        <v>3116259.3230582406</v>
      </c>
      <c r="AW17" s="158">
        <f t="shared" si="86"/>
        <v>3116259.3230582406</v>
      </c>
      <c r="AX17" s="158">
        <f t="shared" si="87"/>
        <v>3116259.3230582406</v>
      </c>
      <c r="AY17" s="158">
        <f t="shared" si="88"/>
        <v>3116259.3230582406</v>
      </c>
      <c r="AZ17" s="158">
        <f t="shared" si="89"/>
        <v>3116259.3230582406</v>
      </c>
      <c r="BA17" s="158">
        <f t="shared" si="90"/>
        <v>3116259.3230582406</v>
      </c>
      <c r="BB17" s="158">
        <f t="shared" si="91"/>
        <v>3116259.3230582406</v>
      </c>
      <c r="BC17" s="158">
        <f t="shared" si="92"/>
        <v>3116259.3230582406</v>
      </c>
      <c r="BD17" s="158">
        <f t="shared" si="93"/>
        <v>3116259.3230582406</v>
      </c>
      <c r="BE17" s="158">
        <f t="shared" si="94"/>
        <v>3116259.3230582406</v>
      </c>
      <c r="BF17" s="158">
        <f t="shared" si="95"/>
        <v>3240909.6959805703</v>
      </c>
      <c r="BG17" s="158">
        <f t="shared" si="96"/>
        <v>3240909.6959805703</v>
      </c>
      <c r="BH17" s="158">
        <f t="shared" si="97"/>
        <v>3240909.6959805703</v>
      </c>
      <c r="BI17" s="158">
        <f t="shared" si="98"/>
        <v>3240909.6959805703</v>
      </c>
      <c r="BJ17" s="158">
        <f t="shared" si="99"/>
        <v>3240909.6959805703</v>
      </c>
      <c r="BK17" s="158">
        <f t="shared" si="100"/>
        <v>3240909.6959805703</v>
      </c>
      <c r="BL17" s="158">
        <f t="shared" si="101"/>
        <v>3240909.6959805703</v>
      </c>
      <c r="BM17" s="158">
        <f t="shared" si="102"/>
        <v>3240909.6959805703</v>
      </c>
      <c r="BN17" s="158">
        <f t="shared" si="103"/>
        <v>3240909.6959805703</v>
      </c>
      <c r="BO17" s="158">
        <f t="shared" si="104"/>
        <v>3240909.6959805703</v>
      </c>
      <c r="BP17" s="158">
        <f t="shared" si="105"/>
        <v>3240909.6959805703</v>
      </c>
      <c r="BQ17" s="158">
        <f t="shared" si="106"/>
        <v>3240909.6959805703</v>
      </c>
    </row>
    <row r="18" spans="1:69" hidden="1" x14ac:dyDescent="0.25">
      <c r="A18" s="339">
        <f>+CUC!A1451</f>
        <v>510513</v>
      </c>
      <c r="B18" s="343" t="str">
        <f>+CUC!B1451</f>
        <v xml:space="preserve">         PRIMA EXTRALEGAL</v>
      </c>
      <c r="C18" s="340">
        <f>+CUC!D1451</f>
        <v>0</v>
      </c>
      <c r="D18" s="340">
        <f>+CUC!E1451</f>
        <v>0</v>
      </c>
      <c r="E18" s="340">
        <f>+CUC!F1451</f>
        <v>0</v>
      </c>
      <c r="F18" s="340">
        <f>+CUC!G1451</f>
        <v>0</v>
      </c>
      <c r="G18" s="340">
        <f>+CUC!H1451</f>
        <v>0</v>
      </c>
      <c r="H18" s="340">
        <f t="shared" si="49"/>
        <v>0</v>
      </c>
      <c r="I18" s="333">
        <f t="shared" si="50"/>
        <v>0</v>
      </c>
      <c r="J18" s="330">
        <f t="shared" ref="J18:U18" si="110">+I18</f>
        <v>0</v>
      </c>
      <c r="K18" s="330">
        <f t="shared" si="110"/>
        <v>0</v>
      </c>
      <c r="L18" s="330">
        <f t="shared" si="110"/>
        <v>0</v>
      </c>
      <c r="M18" s="330">
        <f t="shared" si="110"/>
        <v>0</v>
      </c>
      <c r="N18" s="330">
        <f t="shared" si="110"/>
        <v>0</v>
      </c>
      <c r="O18" s="330">
        <f t="shared" si="110"/>
        <v>0</v>
      </c>
      <c r="P18" s="330">
        <f t="shared" si="110"/>
        <v>0</v>
      </c>
      <c r="Q18" s="330">
        <f t="shared" si="110"/>
        <v>0</v>
      </c>
      <c r="R18" s="330">
        <f t="shared" si="110"/>
        <v>0</v>
      </c>
      <c r="S18" s="330">
        <f t="shared" si="110"/>
        <v>0</v>
      </c>
      <c r="T18" s="330">
        <f t="shared" si="110"/>
        <v>0</v>
      </c>
      <c r="U18" s="330">
        <f t="shared" si="110"/>
        <v>0</v>
      </c>
      <c r="V18" s="158">
        <f t="shared" si="59"/>
        <v>0</v>
      </c>
      <c r="W18" s="158">
        <f t="shared" si="60"/>
        <v>0</v>
      </c>
      <c r="X18" s="158">
        <f t="shared" si="61"/>
        <v>0</v>
      </c>
      <c r="Y18" s="158">
        <f t="shared" si="62"/>
        <v>0</v>
      </c>
      <c r="Z18" s="158">
        <f t="shared" si="63"/>
        <v>0</v>
      </c>
      <c r="AA18" s="158">
        <f t="shared" si="64"/>
        <v>0</v>
      </c>
      <c r="AB18" s="158">
        <f t="shared" si="65"/>
        <v>0</v>
      </c>
      <c r="AC18" s="158">
        <f t="shared" si="66"/>
        <v>0</v>
      </c>
      <c r="AD18" s="158">
        <f t="shared" si="67"/>
        <v>0</v>
      </c>
      <c r="AE18" s="158">
        <f t="shared" si="68"/>
        <v>0</v>
      </c>
      <c r="AF18" s="158">
        <f t="shared" si="69"/>
        <v>0</v>
      </c>
      <c r="AG18" s="158">
        <f t="shared" si="70"/>
        <v>0</v>
      </c>
      <c r="AH18" s="158">
        <f t="shared" si="71"/>
        <v>0</v>
      </c>
      <c r="AI18" s="158">
        <f t="shared" si="72"/>
        <v>0</v>
      </c>
      <c r="AJ18" s="158">
        <f t="shared" si="73"/>
        <v>0</v>
      </c>
      <c r="AK18" s="158">
        <f t="shared" si="74"/>
        <v>0</v>
      </c>
      <c r="AL18" s="158">
        <f t="shared" si="75"/>
        <v>0</v>
      </c>
      <c r="AM18" s="158">
        <f t="shared" si="76"/>
        <v>0</v>
      </c>
      <c r="AN18" s="158">
        <f t="shared" si="77"/>
        <v>0</v>
      </c>
      <c r="AO18" s="158">
        <f t="shared" si="78"/>
        <v>0</v>
      </c>
      <c r="AP18" s="158">
        <f t="shared" si="79"/>
        <v>0</v>
      </c>
      <c r="AQ18" s="158">
        <f t="shared" si="80"/>
        <v>0</v>
      </c>
      <c r="AR18" s="158">
        <f t="shared" si="81"/>
        <v>0</v>
      </c>
      <c r="AS18" s="158">
        <f t="shared" si="82"/>
        <v>0</v>
      </c>
      <c r="AT18" s="158">
        <f t="shared" si="83"/>
        <v>0</v>
      </c>
      <c r="AU18" s="158">
        <f t="shared" si="84"/>
        <v>0</v>
      </c>
      <c r="AV18" s="158">
        <f t="shared" si="85"/>
        <v>0</v>
      </c>
      <c r="AW18" s="158">
        <f t="shared" si="86"/>
        <v>0</v>
      </c>
      <c r="AX18" s="158">
        <f t="shared" si="87"/>
        <v>0</v>
      </c>
      <c r="AY18" s="158">
        <f t="shared" si="88"/>
        <v>0</v>
      </c>
      <c r="AZ18" s="158">
        <f t="shared" si="89"/>
        <v>0</v>
      </c>
      <c r="BA18" s="158">
        <f t="shared" si="90"/>
        <v>0</v>
      </c>
      <c r="BB18" s="158">
        <f t="shared" si="91"/>
        <v>0</v>
      </c>
      <c r="BC18" s="158">
        <f t="shared" si="92"/>
        <v>0</v>
      </c>
      <c r="BD18" s="158">
        <f t="shared" si="93"/>
        <v>0</v>
      </c>
      <c r="BE18" s="158">
        <f t="shared" si="94"/>
        <v>0</v>
      </c>
      <c r="BF18" s="158">
        <f t="shared" si="95"/>
        <v>0</v>
      </c>
      <c r="BG18" s="158">
        <f t="shared" si="96"/>
        <v>0</v>
      </c>
      <c r="BH18" s="158">
        <f t="shared" si="97"/>
        <v>0</v>
      </c>
      <c r="BI18" s="158">
        <f t="shared" si="98"/>
        <v>0</v>
      </c>
      <c r="BJ18" s="158">
        <f t="shared" si="99"/>
        <v>0</v>
      </c>
      <c r="BK18" s="158">
        <f t="shared" si="100"/>
        <v>0</v>
      </c>
      <c r="BL18" s="158">
        <f t="shared" si="101"/>
        <v>0</v>
      </c>
      <c r="BM18" s="158">
        <f t="shared" si="102"/>
        <v>0</v>
      </c>
      <c r="BN18" s="158">
        <f t="shared" si="103"/>
        <v>0</v>
      </c>
      <c r="BO18" s="158">
        <f t="shared" si="104"/>
        <v>0</v>
      </c>
      <c r="BP18" s="158">
        <f t="shared" si="105"/>
        <v>0</v>
      </c>
      <c r="BQ18" s="158">
        <f t="shared" si="106"/>
        <v>0</v>
      </c>
    </row>
    <row r="19" spans="1:69" x14ac:dyDescent="0.25">
      <c r="A19" s="339">
        <f>+CUC!A1452</f>
        <v>510514</v>
      </c>
      <c r="B19" s="343" t="str">
        <f>+CUC!B1452</f>
        <v xml:space="preserve">         PRIMA DE VACACIONES</v>
      </c>
      <c r="C19" s="340">
        <f>+CUC!D1452</f>
        <v>20196111</v>
      </c>
      <c r="D19" s="340">
        <f>+CUC!E1452</f>
        <v>31354277</v>
      </c>
      <c r="E19" s="340">
        <f>+CUC!F1452</f>
        <v>27672409</v>
      </c>
      <c r="F19" s="340">
        <f>+CUC!G1452</f>
        <v>29516107</v>
      </c>
      <c r="G19" s="340">
        <f>+CUC!H1452</f>
        <v>29400885.333333336</v>
      </c>
      <c r="H19" s="340">
        <f t="shared" si="49"/>
        <v>32634982.72000001</v>
      </c>
      <c r="I19" s="333">
        <f t="shared" si="50"/>
        <v>2719581.893333334</v>
      </c>
      <c r="J19" s="330">
        <f t="shared" ref="J19:U19" si="111">+I19</f>
        <v>2719581.893333334</v>
      </c>
      <c r="K19" s="330">
        <f t="shared" si="111"/>
        <v>2719581.893333334</v>
      </c>
      <c r="L19" s="330">
        <f t="shared" si="111"/>
        <v>2719581.893333334</v>
      </c>
      <c r="M19" s="330">
        <f t="shared" si="111"/>
        <v>2719581.893333334</v>
      </c>
      <c r="N19" s="330">
        <f t="shared" si="111"/>
        <v>2719581.893333334</v>
      </c>
      <c r="O19" s="330">
        <f t="shared" si="111"/>
        <v>2719581.893333334</v>
      </c>
      <c r="P19" s="330">
        <f t="shared" si="111"/>
        <v>2719581.893333334</v>
      </c>
      <c r="Q19" s="330">
        <f t="shared" si="111"/>
        <v>2719581.893333334</v>
      </c>
      <c r="R19" s="330">
        <f t="shared" si="111"/>
        <v>2719581.893333334</v>
      </c>
      <c r="S19" s="330">
        <f t="shared" si="111"/>
        <v>2719581.893333334</v>
      </c>
      <c r="T19" s="330">
        <f t="shared" si="111"/>
        <v>2719581.893333334</v>
      </c>
      <c r="U19" s="330">
        <f t="shared" si="111"/>
        <v>2719581.893333334</v>
      </c>
      <c r="V19" s="158">
        <f t="shared" si="59"/>
        <v>3018735.9016000009</v>
      </c>
      <c r="W19" s="158">
        <f t="shared" si="60"/>
        <v>3018735.9016000009</v>
      </c>
      <c r="X19" s="158">
        <f t="shared" si="61"/>
        <v>3018735.9016000009</v>
      </c>
      <c r="Y19" s="158">
        <f t="shared" si="62"/>
        <v>3018735.9016000009</v>
      </c>
      <c r="Z19" s="158">
        <f t="shared" si="63"/>
        <v>3018735.9016000009</v>
      </c>
      <c r="AA19" s="158">
        <f t="shared" si="64"/>
        <v>3018735.9016000009</v>
      </c>
      <c r="AB19" s="158">
        <f t="shared" si="65"/>
        <v>3018735.9016000009</v>
      </c>
      <c r="AC19" s="158">
        <f t="shared" si="66"/>
        <v>3018735.9016000009</v>
      </c>
      <c r="AD19" s="158">
        <f t="shared" si="67"/>
        <v>3018735.9016000009</v>
      </c>
      <c r="AE19" s="158">
        <f t="shared" si="68"/>
        <v>3018735.9016000009</v>
      </c>
      <c r="AF19" s="158">
        <f t="shared" si="69"/>
        <v>3018735.9016000009</v>
      </c>
      <c r="AG19" s="158">
        <f t="shared" si="70"/>
        <v>3018735.9016000009</v>
      </c>
      <c r="AH19" s="158">
        <f t="shared" si="71"/>
        <v>3260234.7737280014</v>
      </c>
      <c r="AI19" s="158">
        <f t="shared" si="72"/>
        <v>3260234.7737280014</v>
      </c>
      <c r="AJ19" s="158">
        <f t="shared" si="73"/>
        <v>3260234.7737280014</v>
      </c>
      <c r="AK19" s="158">
        <f t="shared" si="74"/>
        <v>3260234.7737280014</v>
      </c>
      <c r="AL19" s="158">
        <f t="shared" si="75"/>
        <v>3260234.7737280014</v>
      </c>
      <c r="AM19" s="158">
        <f t="shared" si="76"/>
        <v>3260234.7737280014</v>
      </c>
      <c r="AN19" s="158">
        <f t="shared" si="77"/>
        <v>3260234.7737280014</v>
      </c>
      <c r="AO19" s="158">
        <f t="shared" si="78"/>
        <v>3260234.7737280014</v>
      </c>
      <c r="AP19" s="158">
        <f t="shared" si="79"/>
        <v>3260234.7737280014</v>
      </c>
      <c r="AQ19" s="158">
        <f t="shared" si="80"/>
        <v>3260234.7737280014</v>
      </c>
      <c r="AR19" s="158">
        <f t="shared" si="81"/>
        <v>3260234.7737280014</v>
      </c>
      <c r="AS19" s="158">
        <f t="shared" si="82"/>
        <v>3260234.7737280014</v>
      </c>
      <c r="AT19" s="158">
        <f t="shared" si="83"/>
        <v>3455848.8601516816</v>
      </c>
      <c r="AU19" s="158">
        <f t="shared" si="84"/>
        <v>3455848.8601516816</v>
      </c>
      <c r="AV19" s="158">
        <f t="shared" si="85"/>
        <v>3455848.8601516816</v>
      </c>
      <c r="AW19" s="158">
        <f t="shared" si="86"/>
        <v>3455848.8601516816</v>
      </c>
      <c r="AX19" s="158">
        <f t="shared" si="87"/>
        <v>3455848.8601516816</v>
      </c>
      <c r="AY19" s="158">
        <f t="shared" si="88"/>
        <v>3455848.8601516816</v>
      </c>
      <c r="AZ19" s="158">
        <f t="shared" si="89"/>
        <v>3455848.8601516816</v>
      </c>
      <c r="BA19" s="158">
        <f t="shared" si="90"/>
        <v>3455848.8601516816</v>
      </c>
      <c r="BB19" s="158">
        <f t="shared" si="91"/>
        <v>3455848.8601516816</v>
      </c>
      <c r="BC19" s="158">
        <f t="shared" si="92"/>
        <v>3455848.8601516816</v>
      </c>
      <c r="BD19" s="158">
        <f t="shared" si="93"/>
        <v>3455848.8601516816</v>
      </c>
      <c r="BE19" s="158">
        <f t="shared" si="94"/>
        <v>3455848.8601516816</v>
      </c>
      <c r="BF19" s="158">
        <f t="shared" si="95"/>
        <v>3594082.8145577488</v>
      </c>
      <c r="BG19" s="158">
        <f t="shared" si="96"/>
        <v>3594082.8145577488</v>
      </c>
      <c r="BH19" s="158">
        <f t="shared" si="97"/>
        <v>3594082.8145577488</v>
      </c>
      <c r="BI19" s="158">
        <f t="shared" si="98"/>
        <v>3594082.8145577488</v>
      </c>
      <c r="BJ19" s="158">
        <f t="shared" si="99"/>
        <v>3594082.8145577488</v>
      </c>
      <c r="BK19" s="158">
        <f t="shared" si="100"/>
        <v>3594082.8145577488</v>
      </c>
      <c r="BL19" s="158">
        <f t="shared" si="101"/>
        <v>3594082.8145577488</v>
      </c>
      <c r="BM19" s="158">
        <f t="shared" si="102"/>
        <v>3594082.8145577488</v>
      </c>
      <c r="BN19" s="158">
        <f t="shared" si="103"/>
        <v>3594082.8145577488</v>
      </c>
      <c r="BO19" s="158">
        <f t="shared" si="104"/>
        <v>3594082.8145577488</v>
      </c>
      <c r="BP19" s="158">
        <f t="shared" si="105"/>
        <v>3594082.8145577488</v>
      </c>
      <c r="BQ19" s="158">
        <f t="shared" si="106"/>
        <v>3594082.8145577488</v>
      </c>
    </row>
    <row r="20" spans="1:69" hidden="1" x14ac:dyDescent="0.25">
      <c r="A20" s="339">
        <f>+CUC!A1453</f>
        <v>510515</v>
      </c>
      <c r="B20" s="343" t="str">
        <f>+CUC!B1453</f>
        <v xml:space="preserve">         PRIMA DE ANTIGUEDAD</v>
      </c>
      <c r="C20" s="340">
        <f>+CUC!D1453</f>
        <v>0</v>
      </c>
      <c r="D20" s="340">
        <f>+CUC!E1453</f>
        <v>0</v>
      </c>
      <c r="E20" s="340">
        <f>+CUC!F1453</f>
        <v>0</v>
      </c>
      <c r="F20" s="340">
        <f>+CUC!G1453</f>
        <v>0</v>
      </c>
      <c r="G20" s="340">
        <f>+CUC!H1453</f>
        <v>0</v>
      </c>
      <c r="H20" s="340">
        <f t="shared" si="49"/>
        <v>0</v>
      </c>
      <c r="I20" s="333">
        <f t="shared" si="50"/>
        <v>0</v>
      </c>
      <c r="J20" s="330">
        <f t="shared" ref="J20:U20" si="112">+I20</f>
        <v>0</v>
      </c>
      <c r="K20" s="330">
        <f t="shared" si="112"/>
        <v>0</v>
      </c>
      <c r="L20" s="330">
        <f t="shared" si="112"/>
        <v>0</v>
      </c>
      <c r="M20" s="330">
        <f t="shared" si="112"/>
        <v>0</v>
      </c>
      <c r="N20" s="330">
        <f t="shared" si="112"/>
        <v>0</v>
      </c>
      <c r="O20" s="330">
        <f t="shared" si="112"/>
        <v>0</v>
      </c>
      <c r="P20" s="330">
        <f t="shared" si="112"/>
        <v>0</v>
      </c>
      <c r="Q20" s="330">
        <f t="shared" si="112"/>
        <v>0</v>
      </c>
      <c r="R20" s="330">
        <f t="shared" si="112"/>
        <v>0</v>
      </c>
      <c r="S20" s="330">
        <f t="shared" si="112"/>
        <v>0</v>
      </c>
      <c r="T20" s="330">
        <f t="shared" si="112"/>
        <v>0</v>
      </c>
      <c r="U20" s="330">
        <f t="shared" si="112"/>
        <v>0</v>
      </c>
      <c r="V20" s="158">
        <f t="shared" si="59"/>
        <v>0</v>
      </c>
      <c r="W20" s="158">
        <f t="shared" si="60"/>
        <v>0</v>
      </c>
      <c r="X20" s="158">
        <f t="shared" si="61"/>
        <v>0</v>
      </c>
      <c r="Y20" s="158">
        <f t="shared" si="62"/>
        <v>0</v>
      </c>
      <c r="Z20" s="158">
        <f t="shared" si="63"/>
        <v>0</v>
      </c>
      <c r="AA20" s="158">
        <f t="shared" si="64"/>
        <v>0</v>
      </c>
      <c r="AB20" s="158">
        <f t="shared" si="65"/>
        <v>0</v>
      </c>
      <c r="AC20" s="158">
        <f t="shared" si="66"/>
        <v>0</v>
      </c>
      <c r="AD20" s="158">
        <f t="shared" si="67"/>
        <v>0</v>
      </c>
      <c r="AE20" s="158">
        <f t="shared" si="68"/>
        <v>0</v>
      </c>
      <c r="AF20" s="158">
        <f t="shared" si="69"/>
        <v>0</v>
      </c>
      <c r="AG20" s="158">
        <f t="shared" si="70"/>
        <v>0</v>
      </c>
      <c r="AH20" s="158">
        <f t="shared" si="71"/>
        <v>0</v>
      </c>
      <c r="AI20" s="158">
        <f t="shared" si="72"/>
        <v>0</v>
      </c>
      <c r="AJ20" s="158">
        <f t="shared" si="73"/>
        <v>0</v>
      </c>
      <c r="AK20" s="158">
        <f t="shared" si="74"/>
        <v>0</v>
      </c>
      <c r="AL20" s="158">
        <f t="shared" si="75"/>
        <v>0</v>
      </c>
      <c r="AM20" s="158">
        <f t="shared" si="76"/>
        <v>0</v>
      </c>
      <c r="AN20" s="158">
        <f t="shared" si="77"/>
        <v>0</v>
      </c>
      <c r="AO20" s="158">
        <f t="shared" si="78"/>
        <v>0</v>
      </c>
      <c r="AP20" s="158">
        <f t="shared" si="79"/>
        <v>0</v>
      </c>
      <c r="AQ20" s="158">
        <f t="shared" si="80"/>
        <v>0</v>
      </c>
      <c r="AR20" s="158">
        <f t="shared" si="81"/>
        <v>0</v>
      </c>
      <c r="AS20" s="158">
        <f t="shared" si="82"/>
        <v>0</v>
      </c>
      <c r="AT20" s="158">
        <f t="shared" si="83"/>
        <v>0</v>
      </c>
      <c r="AU20" s="158">
        <f t="shared" si="84"/>
        <v>0</v>
      </c>
      <c r="AV20" s="158">
        <f t="shared" si="85"/>
        <v>0</v>
      </c>
      <c r="AW20" s="158">
        <f t="shared" si="86"/>
        <v>0</v>
      </c>
      <c r="AX20" s="158">
        <f t="shared" si="87"/>
        <v>0</v>
      </c>
      <c r="AY20" s="158">
        <f t="shared" si="88"/>
        <v>0</v>
      </c>
      <c r="AZ20" s="158">
        <f t="shared" si="89"/>
        <v>0</v>
      </c>
      <c r="BA20" s="158">
        <f t="shared" si="90"/>
        <v>0</v>
      </c>
      <c r="BB20" s="158">
        <f t="shared" si="91"/>
        <v>0</v>
      </c>
      <c r="BC20" s="158">
        <f t="shared" si="92"/>
        <v>0</v>
      </c>
      <c r="BD20" s="158">
        <f t="shared" si="93"/>
        <v>0</v>
      </c>
      <c r="BE20" s="158">
        <f t="shared" si="94"/>
        <v>0</v>
      </c>
      <c r="BF20" s="158">
        <f t="shared" si="95"/>
        <v>0</v>
      </c>
      <c r="BG20" s="158">
        <f t="shared" si="96"/>
        <v>0</v>
      </c>
      <c r="BH20" s="158">
        <f t="shared" si="97"/>
        <v>0</v>
      </c>
      <c r="BI20" s="158">
        <f t="shared" si="98"/>
        <v>0</v>
      </c>
      <c r="BJ20" s="158">
        <f t="shared" si="99"/>
        <v>0</v>
      </c>
      <c r="BK20" s="158">
        <f t="shared" si="100"/>
        <v>0</v>
      </c>
      <c r="BL20" s="158">
        <f t="shared" si="101"/>
        <v>0</v>
      </c>
      <c r="BM20" s="158">
        <f t="shared" si="102"/>
        <v>0</v>
      </c>
      <c r="BN20" s="158">
        <f t="shared" si="103"/>
        <v>0</v>
      </c>
      <c r="BO20" s="158">
        <f t="shared" si="104"/>
        <v>0</v>
      </c>
      <c r="BP20" s="158">
        <f t="shared" si="105"/>
        <v>0</v>
      </c>
      <c r="BQ20" s="158">
        <f t="shared" si="106"/>
        <v>0</v>
      </c>
    </row>
    <row r="21" spans="1:69" x14ac:dyDescent="0.25">
      <c r="A21" s="339">
        <f>+CUC!A1454</f>
        <v>510516</v>
      </c>
      <c r="B21" s="343" t="str">
        <f>+CUC!B1454</f>
        <v xml:space="preserve">         VACACIONES</v>
      </c>
      <c r="C21" s="340">
        <f>+CUC!D1454</f>
        <v>21202707</v>
      </c>
      <c r="D21" s="340">
        <f>+CUC!E1454</f>
        <v>23498440</v>
      </c>
      <c r="E21" s="340">
        <f>+CUC!F1454</f>
        <v>20043650</v>
      </c>
      <c r="F21" s="340">
        <f>+CUC!G1454</f>
        <v>26503732</v>
      </c>
      <c r="G21" s="340">
        <f>+CUC!H1454</f>
        <v>21630456</v>
      </c>
      <c r="H21" s="340">
        <f t="shared" si="49"/>
        <v>24009806.16</v>
      </c>
      <c r="I21" s="333">
        <f t="shared" si="50"/>
        <v>2000817.1800000002</v>
      </c>
      <c r="J21" s="330">
        <f t="shared" ref="J21:U21" si="113">+I21</f>
        <v>2000817.1800000002</v>
      </c>
      <c r="K21" s="330">
        <f t="shared" si="113"/>
        <v>2000817.1800000002</v>
      </c>
      <c r="L21" s="330">
        <f t="shared" si="113"/>
        <v>2000817.1800000002</v>
      </c>
      <c r="M21" s="330">
        <f t="shared" si="113"/>
        <v>2000817.1800000002</v>
      </c>
      <c r="N21" s="330">
        <f t="shared" si="113"/>
        <v>2000817.1800000002</v>
      </c>
      <c r="O21" s="330">
        <f t="shared" si="113"/>
        <v>2000817.1800000002</v>
      </c>
      <c r="P21" s="330">
        <f t="shared" si="113"/>
        <v>2000817.1800000002</v>
      </c>
      <c r="Q21" s="330">
        <f t="shared" si="113"/>
        <v>2000817.1800000002</v>
      </c>
      <c r="R21" s="330">
        <f t="shared" si="113"/>
        <v>2000817.1800000002</v>
      </c>
      <c r="S21" s="330">
        <f t="shared" si="113"/>
        <v>2000817.1800000002</v>
      </c>
      <c r="T21" s="330">
        <f t="shared" si="113"/>
        <v>2000817.1800000002</v>
      </c>
      <c r="U21" s="330">
        <f t="shared" si="113"/>
        <v>2000817.1800000002</v>
      </c>
      <c r="V21" s="158">
        <f t="shared" si="59"/>
        <v>2220907.0698000002</v>
      </c>
      <c r="W21" s="158">
        <f t="shared" si="60"/>
        <v>2220907.0698000002</v>
      </c>
      <c r="X21" s="158">
        <f t="shared" si="61"/>
        <v>2220907.0698000002</v>
      </c>
      <c r="Y21" s="158">
        <f t="shared" si="62"/>
        <v>2220907.0698000002</v>
      </c>
      <c r="Z21" s="158">
        <f t="shared" si="63"/>
        <v>2220907.0698000002</v>
      </c>
      <c r="AA21" s="158">
        <f t="shared" si="64"/>
        <v>2220907.0698000002</v>
      </c>
      <c r="AB21" s="158">
        <f t="shared" si="65"/>
        <v>2220907.0698000002</v>
      </c>
      <c r="AC21" s="158">
        <f t="shared" si="66"/>
        <v>2220907.0698000002</v>
      </c>
      <c r="AD21" s="158">
        <f t="shared" si="67"/>
        <v>2220907.0698000002</v>
      </c>
      <c r="AE21" s="158">
        <f t="shared" si="68"/>
        <v>2220907.0698000002</v>
      </c>
      <c r="AF21" s="158">
        <f t="shared" si="69"/>
        <v>2220907.0698000002</v>
      </c>
      <c r="AG21" s="158">
        <f t="shared" si="70"/>
        <v>2220907.0698000002</v>
      </c>
      <c r="AH21" s="158">
        <f t="shared" si="71"/>
        <v>2398579.6353840004</v>
      </c>
      <c r="AI21" s="158">
        <f t="shared" si="72"/>
        <v>2398579.6353840004</v>
      </c>
      <c r="AJ21" s="158">
        <f t="shared" si="73"/>
        <v>2398579.6353840004</v>
      </c>
      <c r="AK21" s="158">
        <f t="shared" si="74"/>
        <v>2398579.6353840004</v>
      </c>
      <c r="AL21" s="158">
        <f t="shared" si="75"/>
        <v>2398579.6353840004</v>
      </c>
      <c r="AM21" s="158">
        <f t="shared" si="76"/>
        <v>2398579.6353840004</v>
      </c>
      <c r="AN21" s="158">
        <f t="shared" si="77"/>
        <v>2398579.6353840004</v>
      </c>
      <c r="AO21" s="158">
        <f t="shared" si="78"/>
        <v>2398579.6353840004</v>
      </c>
      <c r="AP21" s="158">
        <f t="shared" si="79"/>
        <v>2398579.6353840004</v>
      </c>
      <c r="AQ21" s="158">
        <f t="shared" si="80"/>
        <v>2398579.6353840004</v>
      </c>
      <c r="AR21" s="158">
        <f t="shared" si="81"/>
        <v>2398579.6353840004</v>
      </c>
      <c r="AS21" s="158">
        <f t="shared" si="82"/>
        <v>2398579.6353840004</v>
      </c>
      <c r="AT21" s="158">
        <f t="shared" si="83"/>
        <v>2542494.4135070406</v>
      </c>
      <c r="AU21" s="158">
        <f t="shared" si="84"/>
        <v>2542494.4135070406</v>
      </c>
      <c r="AV21" s="158">
        <f t="shared" si="85"/>
        <v>2542494.4135070406</v>
      </c>
      <c r="AW21" s="158">
        <f t="shared" si="86"/>
        <v>2542494.4135070406</v>
      </c>
      <c r="AX21" s="158">
        <f t="shared" si="87"/>
        <v>2542494.4135070406</v>
      </c>
      <c r="AY21" s="158">
        <f t="shared" si="88"/>
        <v>2542494.4135070406</v>
      </c>
      <c r="AZ21" s="158">
        <f t="shared" si="89"/>
        <v>2542494.4135070406</v>
      </c>
      <c r="BA21" s="158">
        <f t="shared" si="90"/>
        <v>2542494.4135070406</v>
      </c>
      <c r="BB21" s="158">
        <f t="shared" si="91"/>
        <v>2542494.4135070406</v>
      </c>
      <c r="BC21" s="158">
        <f t="shared" si="92"/>
        <v>2542494.4135070406</v>
      </c>
      <c r="BD21" s="158">
        <f t="shared" si="93"/>
        <v>2542494.4135070406</v>
      </c>
      <c r="BE21" s="158">
        <f t="shared" si="94"/>
        <v>2542494.4135070406</v>
      </c>
      <c r="BF21" s="158">
        <f t="shared" si="95"/>
        <v>2644194.1900473223</v>
      </c>
      <c r="BG21" s="158">
        <f t="shared" si="96"/>
        <v>2644194.1900473223</v>
      </c>
      <c r="BH21" s="158">
        <f t="shared" si="97"/>
        <v>2644194.1900473223</v>
      </c>
      <c r="BI21" s="158">
        <f t="shared" si="98"/>
        <v>2644194.1900473223</v>
      </c>
      <c r="BJ21" s="158">
        <f t="shared" si="99"/>
        <v>2644194.1900473223</v>
      </c>
      <c r="BK21" s="158">
        <f t="shared" si="100"/>
        <v>2644194.1900473223</v>
      </c>
      <c r="BL21" s="158">
        <f t="shared" si="101"/>
        <v>2644194.1900473223</v>
      </c>
      <c r="BM21" s="158">
        <f t="shared" si="102"/>
        <v>2644194.1900473223</v>
      </c>
      <c r="BN21" s="158">
        <f t="shared" si="103"/>
        <v>2644194.1900473223</v>
      </c>
      <c r="BO21" s="158">
        <f t="shared" si="104"/>
        <v>2644194.1900473223</v>
      </c>
      <c r="BP21" s="158">
        <f t="shared" si="105"/>
        <v>2644194.1900473223</v>
      </c>
      <c r="BQ21" s="158">
        <f t="shared" si="106"/>
        <v>2644194.1900473223</v>
      </c>
    </row>
    <row r="22" spans="1:69" hidden="1" x14ac:dyDescent="0.25">
      <c r="A22" s="339">
        <f>+CUC!A1455</f>
        <v>510517</v>
      </c>
      <c r="B22" s="343" t="str">
        <f>+CUC!B1455</f>
        <v xml:space="preserve">         PENSIONES DE JUBILACION</v>
      </c>
      <c r="C22" s="340">
        <f>+CUC!D1455</f>
        <v>0</v>
      </c>
      <c r="D22" s="340">
        <f>+CUC!E1455</f>
        <v>0</v>
      </c>
      <c r="E22" s="340">
        <f>+CUC!F1455</f>
        <v>0</v>
      </c>
      <c r="F22" s="340">
        <f>+CUC!G1455</f>
        <v>0</v>
      </c>
      <c r="G22" s="340">
        <f>+CUC!H1455</f>
        <v>0</v>
      </c>
      <c r="H22" s="340">
        <f t="shared" si="49"/>
        <v>0</v>
      </c>
      <c r="I22" s="333">
        <f t="shared" si="50"/>
        <v>0</v>
      </c>
      <c r="J22" s="330">
        <f t="shared" ref="J22:U22" si="114">+I22</f>
        <v>0</v>
      </c>
      <c r="K22" s="330">
        <f t="shared" si="114"/>
        <v>0</v>
      </c>
      <c r="L22" s="330">
        <f t="shared" si="114"/>
        <v>0</v>
      </c>
      <c r="M22" s="330">
        <f t="shared" si="114"/>
        <v>0</v>
      </c>
      <c r="N22" s="330">
        <f t="shared" si="114"/>
        <v>0</v>
      </c>
      <c r="O22" s="330">
        <f t="shared" si="114"/>
        <v>0</v>
      </c>
      <c r="P22" s="330">
        <f t="shared" si="114"/>
        <v>0</v>
      </c>
      <c r="Q22" s="330">
        <f t="shared" si="114"/>
        <v>0</v>
      </c>
      <c r="R22" s="330">
        <f t="shared" si="114"/>
        <v>0</v>
      </c>
      <c r="S22" s="330">
        <f t="shared" si="114"/>
        <v>0</v>
      </c>
      <c r="T22" s="330">
        <f t="shared" si="114"/>
        <v>0</v>
      </c>
      <c r="U22" s="330">
        <f t="shared" si="114"/>
        <v>0</v>
      </c>
      <c r="V22" s="158">
        <f t="shared" si="59"/>
        <v>0</v>
      </c>
      <c r="W22" s="158">
        <f t="shared" si="60"/>
        <v>0</v>
      </c>
      <c r="X22" s="158">
        <f t="shared" si="61"/>
        <v>0</v>
      </c>
      <c r="Y22" s="158">
        <f t="shared" si="62"/>
        <v>0</v>
      </c>
      <c r="Z22" s="158">
        <f t="shared" si="63"/>
        <v>0</v>
      </c>
      <c r="AA22" s="158">
        <f t="shared" si="64"/>
        <v>0</v>
      </c>
      <c r="AB22" s="158">
        <f t="shared" si="65"/>
        <v>0</v>
      </c>
      <c r="AC22" s="158">
        <f t="shared" si="66"/>
        <v>0</v>
      </c>
      <c r="AD22" s="158">
        <f t="shared" si="67"/>
        <v>0</v>
      </c>
      <c r="AE22" s="158">
        <f t="shared" si="68"/>
        <v>0</v>
      </c>
      <c r="AF22" s="158">
        <f t="shared" si="69"/>
        <v>0</v>
      </c>
      <c r="AG22" s="158">
        <f t="shared" si="70"/>
        <v>0</v>
      </c>
      <c r="AH22" s="158">
        <f t="shared" si="71"/>
        <v>0</v>
      </c>
      <c r="AI22" s="158">
        <f t="shared" si="72"/>
        <v>0</v>
      </c>
      <c r="AJ22" s="158">
        <f t="shared" si="73"/>
        <v>0</v>
      </c>
      <c r="AK22" s="158">
        <f t="shared" si="74"/>
        <v>0</v>
      </c>
      <c r="AL22" s="158">
        <f t="shared" si="75"/>
        <v>0</v>
      </c>
      <c r="AM22" s="158">
        <f t="shared" si="76"/>
        <v>0</v>
      </c>
      <c r="AN22" s="158">
        <f t="shared" si="77"/>
        <v>0</v>
      </c>
      <c r="AO22" s="158">
        <f t="shared" si="78"/>
        <v>0</v>
      </c>
      <c r="AP22" s="158">
        <f t="shared" si="79"/>
        <v>0</v>
      </c>
      <c r="AQ22" s="158">
        <f t="shared" si="80"/>
        <v>0</v>
      </c>
      <c r="AR22" s="158">
        <f t="shared" si="81"/>
        <v>0</v>
      </c>
      <c r="AS22" s="158">
        <f t="shared" si="82"/>
        <v>0</v>
      </c>
      <c r="AT22" s="158">
        <f t="shared" si="83"/>
        <v>0</v>
      </c>
      <c r="AU22" s="158">
        <f t="shared" si="84"/>
        <v>0</v>
      </c>
      <c r="AV22" s="158">
        <f t="shared" si="85"/>
        <v>0</v>
      </c>
      <c r="AW22" s="158">
        <f t="shared" si="86"/>
        <v>0</v>
      </c>
      <c r="AX22" s="158">
        <f t="shared" si="87"/>
        <v>0</v>
      </c>
      <c r="AY22" s="158">
        <f t="shared" si="88"/>
        <v>0</v>
      </c>
      <c r="AZ22" s="158">
        <f t="shared" si="89"/>
        <v>0</v>
      </c>
      <c r="BA22" s="158">
        <f t="shared" si="90"/>
        <v>0</v>
      </c>
      <c r="BB22" s="158">
        <f t="shared" si="91"/>
        <v>0</v>
      </c>
      <c r="BC22" s="158">
        <f t="shared" si="92"/>
        <v>0</v>
      </c>
      <c r="BD22" s="158">
        <f t="shared" si="93"/>
        <v>0</v>
      </c>
      <c r="BE22" s="158">
        <f t="shared" si="94"/>
        <v>0</v>
      </c>
      <c r="BF22" s="158">
        <f t="shared" si="95"/>
        <v>0</v>
      </c>
      <c r="BG22" s="158">
        <f t="shared" si="96"/>
        <v>0</v>
      </c>
      <c r="BH22" s="158">
        <f t="shared" si="97"/>
        <v>0</v>
      </c>
      <c r="BI22" s="158">
        <f t="shared" si="98"/>
        <v>0</v>
      </c>
      <c r="BJ22" s="158">
        <f t="shared" si="99"/>
        <v>0</v>
      </c>
      <c r="BK22" s="158">
        <f t="shared" si="100"/>
        <v>0</v>
      </c>
      <c r="BL22" s="158">
        <f t="shared" si="101"/>
        <v>0</v>
      </c>
      <c r="BM22" s="158">
        <f t="shared" si="102"/>
        <v>0</v>
      </c>
      <c r="BN22" s="158">
        <f t="shared" si="103"/>
        <v>0</v>
      </c>
      <c r="BO22" s="158">
        <f t="shared" si="104"/>
        <v>0</v>
      </c>
      <c r="BP22" s="158">
        <f t="shared" si="105"/>
        <v>0</v>
      </c>
      <c r="BQ22" s="158">
        <f t="shared" si="106"/>
        <v>0</v>
      </c>
    </row>
    <row r="23" spans="1:69" hidden="1" x14ac:dyDescent="0.25">
      <c r="A23" s="339">
        <f>+CUC!A1456</f>
        <v>510518</v>
      </c>
      <c r="B23" s="343" t="str">
        <f>+CUC!B1456</f>
        <v xml:space="preserve">         OTRAS PRESTACIONES SOCIALES</v>
      </c>
      <c r="C23" s="340">
        <f>+CUC!D1456</f>
        <v>0</v>
      </c>
      <c r="D23" s="340">
        <f>+CUC!E1456</f>
        <v>0</v>
      </c>
      <c r="E23" s="340">
        <f>+CUC!F1456</f>
        <v>0</v>
      </c>
      <c r="F23" s="340">
        <f>+CUC!G1456</f>
        <v>0</v>
      </c>
      <c r="G23" s="340">
        <f>+CUC!H1456</f>
        <v>0</v>
      </c>
      <c r="H23" s="340">
        <f t="shared" si="49"/>
        <v>0</v>
      </c>
      <c r="I23" s="333">
        <f t="shared" si="50"/>
        <v>0</v>
      </c>
      <c r="J23" s="330">
        <f t="shared" ref="J23:U23" si="115">+I23</f>
        <v>0</v>
      </c>
      <c r="K23" s="330">
        <f t="shared" si="115"/>
        <v>0</v>
      </c>
      <c r="L23" s="330">
        <f t="shared" si="115"/>
        <v>0</v>
      </c>
      <c r="M23" s="330">
        <f t="shared" si="115"/>
        <v>0</v>
      </c>
      <c r="N23" s="330">
        <f t="shared" si="115"/>
        <v>0</v>
      </c>
      <c r="O23" s="330">
        <f t="shared" si="115"/>
        <v>0</v>
      </c>
      <c r="P23" s="330">
        <f t="shared" si="115"/>
        <v>0</v>
      </c>
      <c r="Q23" s="330">
        <f t="shared" si="115"/>
        <v>0</v>
      </c>
      <c r="R23" s="330">
        <f t="shared" si="115"/>
        <v>0</v>
      </c>
      <c r="S23" s="330">
        <f t="shared" si="115"/>
        <v>0</v>
      </c>
      <c r="T23" s="330">
        <f t="shared" si="115"/>
        <v>0</v>
      </c>
      <c r="U23" s="330">
        <f t="shared" si="115"/>
        <v>0</v>
      </c>
      <c r="V23" s="158">
        <f t="shared" si="59"/>
        <v>0</v>
      </c>
      <c r="W23" s="158">
        <f t="shared" si="60"/>
        <v>0</v>
      </c>
      <c r="X23" s="158">
        <f t="shared" si="61"/>
        <v>0</v>
      </c>
      <c r="Y23" s="158">
        <f t="shared" si="62"/>
        <v>0</v>
      </c>
      <c r="Z23" s="158">
        <f t="shared" si="63"/>
        <v>0</v>
      </c>
      <c r="AA23" s="158">
        <f t="shared" si="64"/>
        <v>0</v>
      </c>
      <c r="AB23" s="158">
        <f t="shared" si="65"/>
        <v>0</v>
      </c>
      <c r="AC23" s="158">
        <f t="shared" si="66"/>
        <v>0</v>
      </c>
      <c r="AD23" s="158">
        <f t="shared" si="67"/>
        <v>0</v>
      </c>
      <c r="AE23" s="158">
        <f t="shared" si="68"/>
        <v>0</v>
      </c>
      <c r="AF23" s="158">
        <f t="shared" si="69"/>
        <v>0</v>
      </c>
      <c r="AG23" s="158">
        <f t="shared" si="70"/>
        <v>0</v>
      </c>
      <c r="AH23" s="158">
        <f t="shared" si="71"/>
        <v>0</v>
      </c>
      <c r="AI23" s="158">
        <f t="shared" si="72"/>
        <v>0</v>
      </c>
      <c r="AJ23" s="158">
        <f t="shared" si="73"/>
        <v>0</v>
      </c>
      <c r="AK23" s="158">
        <f t="shared" si="74"/>
        <v>0</v>
      </c>
      <c r="AL23" s="158">
        <f t="shared" si="75"/>
        <v>0</v>
      </c>
      <c r="AM23" s="158">
        <f t="shared" si="76"/>
        <v>0</v>
      </c>
      <c r="AN23" s="158">
        <f t="shared" si="77"/>
        <v>0</v>
      </c>
      <c r="AO23" s="158">
        <f t="shared" si="78"/>
        <v>0</v>
      </c>
      <c r="AP23" s="158">
        <f t="shared" si="79"/>
        <v>0</v>
      </c>
      <c r="AQ23" s="158">
        <f t="shared" si="80"/>
        <v>0</v>
      </c>
      <c r="AR23" s="158">
        <f t="shared" si="81"/>
        <v>0</v>
      </c>
      <c r="AS23" s="158">
        <f t="shared" si="82"/>
        <v>0</v>
      </c>
      <c r="AT23" s="158">
        <f t="shared" si="83"/>
        <v>0</v>
      </c>
      <c r="AU23" s="158">
        <f t="shared" si="84"/>
        <v>0</v>
      </c>
      <c r="AV23" s="158">
        <f t="shared" si="85"/>
        <v>0</v>
      </c>
      <c r="AW23" s="158">
        <f t="shared" si="86"/>
        <v>0</v>
      </c>
      <c r="AX23" s="158">
        <f t="shared" si="87"/>
        <v>0</v>
      </c>
      <c r="AY23" s="158">
        <f t="shared" si="88"/>
        <v>0</v>
      </c>
      <c r="AZ23" s="158">
        <f t="shared" si="89"/>
        <v>0</v>
      </c>
      <c r="BA23" s="158">
        <f t="shared" si="90"/>
        <v>0</v>
      </c>
      <c r="BB23" s="158">
        <f t="shared" si="91"/>
        <v>0</v>
      </c>
      <c r="BC23" s="158">
        <f t="shared" si="92"/>
        <v>0</v>
      </c>
      <c r="BD23" s="158">
        <f t="shared" si="93"/>
        <v>0</v>
      </c>
      <c r="BE23" s="158">
        <f t="shared" si="94"/>
        <v>0</v>
      </c>
      <c r="BF23" s="158">
        <f t="shared" si="95"/>
        <v>0</v>
      </c>
      <c r="BG23" s="158">
        <f t="shared" si="96"/>
        <v>0</v>
      </c>
      <c r="BH23" s="158">
        <f t="shared" si="97"/>
        <v>0</v>
      </c>
      <c r="BI23" s="158">
        <f t="shared" si="98"/>
        <v>0</v>
      </c>
      <c r="BJ23" s="158">
        <f t="shared" si="99"/>
        <v>0</v>
      </c>
      <c r="BK23" s="158">
        <f t="shared" si="100"/>
        <v>0</v>
      </c>
      <c r="BL23" s="158">
        <f t="shared" si="101"/>
        <v>0</v>
      </c>
      <c r="BM23" s="158">
        <f t="shared" si="102"/>
        <v>0</v>
      </c>
      <c r="BN23" s="158">
        <f t="shared" si="103"/>
        <v>0</v>
      </c>
      <c r="BO23" s="158">
        <f t="shared" si="104"/>
        <v>0</v>
      </c>
      <c r="BP23" s="158">
        <f t="shared" si="105"/>
        <v>0</v>
      </c>
      <c r="BQ23" s="158">
        <f t="shared" si="106"/>
        <v>0</v>
      </c>
    </row>
    <row r="24" spans="1:69" x14ac:dyDescent="0.25">
      <c r="A24" s="339">
        <f>+CUC!A1457</f>
        <v>510519</v>
      </c>
      <c r="B24" s="343" t="str">
        <f>+CUC!B1457</f>
        <v xml:space="preserve">         BONIFICACIONES</v>
      </c>
      <c r="C24" s="340">
        <f>+CUC!D1457</f>
        <v>24383018</v>
      </c>
      <c r="D24" s="340">
        <f>+CUC!E1457</f>
        <v>37905364</v>
      </c>
      <c r="E24" s="340">
        <f>+CUC!F1457</f>
        <v>39425709</v>
      </c>
      <c r="F24" s="340">
        <f>+CUC!G1457</f>
        <v>39644444</v>
      </c>
      <c r="G24" s="340">
        <f>+CUC!H1457</f>
        <v>43941722.666666664</v>
      </c>
      <c r="H24" s="340">
        <f t="shared" si="49"/>
        <v>48775312.159999996</v>
      </c>
      <c r="I24" s="333">
        <f t="shared" si="50"/>
        <v>4064609.3466666667</v>
      </c>
      <c r="J24" s="330">
        <f t="shared" ref="J24:U24" si="116">+I24</f>
        <v>4064609.3466666667</v>
      </c>
      <c r="K24" s="330">
        <f t="shared" si="116"/>
        <v>4064609.3466666667</v>
      </c>
      <c r="L24" s="330">
        <f t="shared" si="116"/>
        <v>4064609.3466666667</v>
      </c>
      <c r="M24" s="330">
        <f t="shared" si="116"/>
        <v>4064609.3466666667</v>
      </c>
      <c r="N24" s="330">
        <f t="shared" si="116"/>
        <v>4064609.3466666667</v>
      </c>
      <c r="O24" s="330">
        <f t="shared" si="116"/>
        <v>4064609.3466666667</v>
      </c>
      <c r="P24" s="330">
        <f t="shared" si="116"/>
        <v>4064609.3466666667</v>
      </c>
      <c r="Q24" s="330">
        <f t="shared" si="116"/>
        <v>4064609.3466666667</v>
      </c>
      <c r="R24" s="330">
        <f t="shared" si="116"/>
        <v>4064609.3466666667</v>
      </c>
      <c r="S24" s="330">
        <f t="shared" si="116"/>
        <v>4064609.3466666667</v>
      </c>
      <c r="T24" s="330">
        <f t="shared" si="116"/>
        <v>4064609.3466666667</v>
      </c>
      <c r="U24" s="330">
        <f t="shared" si="116"/>
        <v>4064609.3466666667</v>
      </c>
      <c r="V24" s="158">
        <f t="shared" si="59"/>
        <v>4511716.3748000003</v>
      </c>
      <c r="W24" s="158">
        <f t="shared" si="60"/>
        <v>4511716.3748000003</v>
      </c>
      <c r="X24" s="158">
        <f t="shared" si="61"/>
        <v>4511716.3748000003</v>
      </c>
      <c r="Y24" s="158">
        <f t="shared" si="62"/>
        <v>4511716.3748000003</v>
      </c>
      <c r="Z24" s="158">
        <f t="shared" si="63"/>
        <v>4511716.3748000003</v>
      </c>
      <c r="AA24" s="158">
        <f t="shared" si="64"/>
        <v>4511716.3748000003</v>
      </c>
      <c r="AB24" s="158">
        <f t="shared" si="65"/>
        <v>4511716.3748000003</v>
      </c>
      <c r="AC24" s="158">
        <f t="shared" si="66"/>
        <v>4511716.3748000003</v>
      </c>
      <c r="AD24" s="158">
        <f t="shared" si="67"/>
        <v>4511716.3748000003</v>
      </c>
      <c r="AE24" s="158">
        <f t="shared" si="68"/>
        <v>4511716.3748000003</v>
      </c>
      <c r="AF24" s="158">
        <f t="shared" si="69"/>
        <v>4511716.3748000003</v>
      </c>
      <c r="AG24" s="158">
        <f t="shared" si="70"/>
        <v>4511716.3748000003</v>
      </c>
      <c r="AH24" s="158">
        <f t="shared" si="71"/>
        <v>4872653.6847840007</v>
      </c>
      <c r="AI24" s="158">
        <f t="shared" si="72"/>
        <v>4872653.6847840007</v>
      </c>
      <c r="AJ24" s="158">
        <f t="shared" si="73"/>
        <v>4872653.6847840007</v>
      </c>
      <c r="AK24" s="158">
        <f t="shared" si="74"/>
        <v>4872653.6847840007</v>
      </c>
      <c r="AL24" s="158">
        <f t="shared" si="75"/>
        <v>4872653.6847840007</v>
      </c>
      <c r="AM24" s="158">
        <f t="shared" si="76"/>
        <v>4872653.6847840007</v>
      </c>
      <c r="AN24" s="158">
        <f t="shared" si="77"/>
        <v>4872653.6847840007</v>
      </c>
      <c r="AO24" s="158">
        <f t="shared" si="78"/>
        <v>4872653.6847840007</v>
      </c>
      <c r="AP24" s="158">
        <f t="shared" si="79"/>
        <v>4872653.6847840007</v>
      </c>
      <c r="AQ24" s="158">
        <f t="shared" si="80"/>
        <v>4872653.6847840007</v>
      </c>
      <c r="AR24" s="158">
        <f t="shared" si="81"/>
        <v>4872653.6847840007</v>
      </c>
      <c r="AS24" s="158">
        <f t="shared" si="82"/>
        <v>4872653.6847840007</v>
      </c>
      <c r="AT24" s="158">
        <f t="shared" si="83"/>
        <v>5165012.9058710411</v>
      </c>
      <c r="AU24" s="158">
        <f t="shared" si="84"/>
        <v>5165012.9058710411</v>
      </c>
      <c r="AV24" s="158">
        <f t="shared" si="85"/>
        <v>5165012.9058710411</v>
      </c>
      <c r="AW24" s="158">
        <f t="shared" si="86"/>
        <v>5165012.9058710411</v>
      </c>
      <c r="AX24" s="158">
        <f t="shared" si="87"/>
        <v>5165012.9058710411</v>
      </c>
      <c r="AY24" s="158">
        <f t="shared" si="88"/>
        <v>5165012.9058710411</v>
      </c>
      <c r="AZ24" s="158">
        <f t="shared" si="89"/>
        <v>5165012.9058710411</v>
      </c>
      <c r="BA24" s="158">
        <f t="shared" si="90"/>
        <v>5165012.9058710411</v>
      </c>
      <c r="BB24" s="158">
        <f t="shared" si="91"/>
        <v>5165012.9058710411</v>
      </c>
      <c r="BC24" s="158">
        <f t="shared" si="92"/>
        <v>5165012.9058710411</v>
      </c>
      <c r="BD24" s="158">
        <f t="shared" si="93"/>
        <v>5165012.9058710411</v>
      </c>
      <c r="BE24" s="158">
        <f t="shared" si="94"/>
        <v>5165012.9058710411</v>
      </c>
      <c r="BF24" s="158">
        <f t="shared" si="95"/>
        <v>5371613.4221058832</v>
      </c>
      <c r="BG24" s="158">
        <f t="shared" si="96"/>
        <v>5371613.4221058832</v>
      </c>
      <c r="BH24" s="158">
        <f t="shared" si="97"/>
        <v>5371613.4221058832</v>
      </c>
      <c r="BI24" s="158">
        <f t="shared" si="98"/>
        <v>5371613.4221058832</v>
      </c>
      <c r="BJ24" s="158">
        <f t="shared" si="99"/>
        <v>5371613.4221058832</v>
      </c>
      <c r="BK24" s="158">
        <f t="shared" si="100"/>
        <v>5371613.4221058832</v>
      </c>
      <c r="BL24" s="158">
        <f t="shared" si="101"/>
        <v>5371613.4221058832</v>
      </c>
      <c r="BM24" s="158">
        <f t="shared" si="102"/>
        <v>5371613.4221058832</v>
      </c>
      <c r="BN24" s="158">
        <f t="shared" si="103"/>
        <v>5371613.4221058832</v>
      </c>
      <c r="BO24" s="158">
        <f t="shared" si="104"/>
        <v>5371613.4221058832</v>
      </c>
      <c r="BP24" s="158">
        <f t="shared" si="105"/>
        <v>5371613.4221058832</v>
      </c>
      <c r="BQ24" s="158">
        <f t="shared" si="106"/>
        <v>5371613.4221058832</v>
      </c>
    </row>
    <row r="25" spans="1:69" hidden="1" x14ac:dyDescent="0.25">
      <c r="A25" s="339">
        <f>+CUC!A1458</f>
        <v>510520</v>
      </c>
      <c r="B25" s="343" t="str">
        <f>+CUC!B1458</f>
        <v xml:space="preserve">         INDEMNIZACIONES LABORALES</v>
      </c>
      <c r="C25" s="340">
        <f>+CUC!D1458</f>
        <v>0</v>
      </c>
      <c r="D25" s="340">
        <f>+CUC!E1458</f>
        <v>0</v>
      </c>
      <c r="E25" s="340">
        <f>+CUC!F1458</f>
        <v>0</v>
      </c>
      <c r="F25" s="340">
        <f>+CUC!G1458</f>
        <v>0</v>
      </c>
      <c r="G25" s="340">
        <f>+CUC!H1458</f>
        <v>0</v>
      </c>
      <c r="H25" s="340">
        <f t="shared" si="49"/>
        <v>0</v>
      </c>
      <c r="I25" s="333">
        <f t="shared" si="50"/>
        <v>0</v>
      </c>
      <c r="J25" s="330">
        <f t="shared" ref="J25:U25" si="117">+I25</f>
        <v>0</v>
      </c>
      <c r="K25" s="330">
        <f t="shared" si="117"/>
        <v>0</v>
      </c>
      <c r="L25" s="330">
        <f t="shared" si="117"/>
        <v>0</v>
      </c>
      <c r="M25" s="330">
        <f t="shared" si="117"/>
        <v>0</v>
      </c>
      <c r="N25" s="330">
        <f t="shared" si="117"/>
        <v>0</v>
      </c>
      <c r="O25" s="330">
        <f t="shared" si="117"/>
        <v>0</v>
      </c>
      <c r="P25" s="330">
        <f t="shared" si="117"/>
        <v>0</v>
      </c>
      <c r="Q25" s="330">
        <f t="shared" si="117"/>
        <v>0</v>
      </c>
      <c r="R25" s="330">
        <f t="shared" si="117"/>
        <v>0</v>
      </c>
      <c r="S25" s="330">
        <f t="shared" si="117"/>
        <v>0</v>
      </c>
      <c r="T25" s="330">
        <f t="shared" si="117"/>
        <v>0</v>
      </c>
      <c r="U25" s="330">
        <f t="shared" si="117"/>
        <v>0</v>
      </c>
      <c r="V25" s="158">
        <f t="shared" si="59"/>
        <v>0</v>
      </c>
      <c r="W25" s="158">
        <f t="shared" si="60"/>
        <v>0</v>
      </c>
      <c r="X25" s="158">
        <f t="shared" si="61"/>
        <v>0</v>
      </c>
      <c r="Y25" s="158">
        <f t="shared" si="62"/>
        <v>0</v>
      </c>
      <c r="Z25" s="158">
        <f t="shared" si="63"/>
        <v>0</v>
      </c>
      <c r="AA25" s="158">
        <f t="shared" si="64"/>
        <v>0</v>
      </c>
      <c r="AB25" s="158">
        <f t="shared" si="65"/>
        <v>0</v>
      </c>
      <c r="AC25" s="158">
        <f t="shared" si="66"/>
        <v>0</v>
      </c>
      <c r="AD25" s="158">
        <f t="shared" si="67"/>
        <v>0</v>
      </c>
      <c r="AE25" s="158">
        <f t="shared" si="68"/>
        <v>0</v>
      </c>
      <c r="AF25" s="158">
        <f t="shared" si="69"/>
        <v>0</v>
      </c>
      <c r="AG25" s="158">
        <f t="shared" si="70"/>
        <v>0</v>
      </c>
      <c r="AH25" s="158">
        <f t="shared" si="71"/>
        <v>0</v>
      </c>
      <c r="AI25" s="158">
        <f t="shared" si="72"/>
        <v>0</v>
      </c>
      <c r="AJ25" s="158">
        <f t="shared" si="73"/>
        <v>0</v>
      </c>
      <c r="AK25" s="158">
        <f t="shared" si="74"/>
        <v>0</v>
      </c>
      <c r="AL25" s="158">
        <f t="shared" si="75"/>
        <v>0</v>
      </c>
      <c r="AM25" s="158">
        <f t="shared" si="76"/>
        <v>0</v>
      </c>
      <c r="AN25" s="158">
        <f t="shared" si="77"/>
        <v>0</v>
      </c>
      <c r="AO25" s="158">
        <f t="shared" si="78"/>
        <v>0</v>
      </c>
      <c r="AP25" s="158">
        <f t="shared" si="79"/>
        <v>0</v>
      </c>
      <c r="AQ25" s="158">
        <f t="shared" si="80"/>
        <v>0</v>
      </c>
      <c r="AR25" s="158">
        <f t="shared" si="81"/>
        <v>0</v>
      </c>
      <c r="AS25" s="158">
        <f t="shared" si="82"/>
        <v>0</v>
      </c>
      <c r="AT25" s="158">
        <f t="shared" si="83"/>
        <v>0</v>
      </c>
      <c r="AU25" s="158">
        <f t="shared" si="84"/>
        <v>0</v>
      </c>
      <c r="AV25" s="158">
        <f t="shared" si="85"/>
        <v>0</v>
      </c>
      <c r="AW25" s="158">
        <f t="shared" si="86"/>
        <v>0</v>
      </c>
      <c r="AX25" s="158">
        <f t="shared" si="87"/>
        <v>0</v>
      </c>
      <c r="AY25" s="158">
        <f t="shared" si="88"/>
        <v>0</v>
      </c>
      <c r="AZ25" s="158">
        <f t="shared" si="89"/>
        <v>0</v>
      </c>
      <c r="BA25" s="158">
        <f t="shared" si="90"/>
        <v>0</v>
      </c>
      <c r="BB25" s="158">
        <f t="shared" si="91"/>
        <v>0</v>
      </c>
      <c r="BC25" s="158">
        <f t="shared" si="92"/>
        <v>0</v>
      </c>
      <c r="BD25" s="158">
        <f t="shared" si="93"/>
        <v>0</v>
      </c>
      <c r="BE25" s="158">
        <f t="shared" si="94"/>
        <v>0</v>
      </c>
      <c r="BF25" s="158">
        <f t="shared" si="95"/>
        <v>0</v>
      </c>
      <c r="BG25" s="158">
        <f t="shared" si="96"/>
        <v>0</v>
      </c>
      <c r="BH25" s="158">
        <f t="shared" si="97"/>
        <v>0</v>
      </c>
      <c r="BI25" s="158">
        <f t="shared" si="98"/>
        <v>0</v>
      </c>
      <c r="BJ25" s="158">
        <f t="shared" si="99"/>
        <v>0</v>
      </c>
      <c r="BK25" s="158">
        <f t="shared" si="100"/>
        <v>0</v>
      </c>
      <c r="BL25" s="158">
        <f t="shared" si="101"/>
        <v>0</v>
      </c>
      <c r="BM25" s="158">
        <f t="shared" si="102"/>
        <v>0</v>
      </c>
      <c r="BN25" s="158">
        <f t="shared" si="103"/>
        <v>0</v>
      </c>
      <c r="BO25" s="158">
        <f t="shared" si="104"/>
        <v>0</v>
      </c>
      <c r="BP25" s="158">
        <f t="shared" si="105"/>
        <v>0</v>
      </c>
      <c r="BQ25" s="158">
        <f t="shared" si="106"/>
        <v>0</v>
      </c>
    </row>
    <row r="26" spans="1:69" x14ac:dyDescent="0.25">
      <c r="A26" s="339">
        <f>+CUC!A1459</f>
        <v>510521</v>
      </c>
      <c r="B26" s="343" t="str">
        <f>+CUC!B1459</f>
        <v xml:space="preserve">         DOTACION Y SUMINISTRO A TRABAJADORES</v>
      </c>
      <c r="C26" s="340">
        <f>+CUC!D1459</f>
        <v>4349583</v>
      </c>
      <c r="D26" s="340">
        <f>+CUC!E1459</f>
        <v>3998575</v>
      </c>
      <c r="E26" s="340">
        <f>+CUC!F1459</f>
        <v>4284525</v>
      </c>
      <c r="F26" s="340">
        <f>+CUC!G1459</f>
        <v>4033961</v>
      </c>
      <c r="G26" s="340">
        <f>+CUC!H1459</f>
        <v>5072722.666666666</v>
      </c>
      <c r="H26" s="340">
        <f t="shared" si="49"/>
        <v>5630722.1599999992</v>
      </c>
      <c r="I26" s="333">
        <f t="shared" si="50"/>
        <v>469226.84666666662</v>
      </c>
      <c r="J26" s="330">
        <f t="shared" ref="J26:U26" si="118">+I26</f>
        <v>469226.84666666662</v>
      </c>
      <c r="K26" s="330">
        <f t="shared" si="118"/>
        <v>469226.84666666662</v>
      </c>
      <c r="L26" s="330">
        <f t="shared" si="118"/>
        <v>469226.84666666662</v>
      </c>
      <c r="M26" s="330">
        <f t="shared" si="118"/>
        <v>469226.84666666662</v>
      </c>
      <c r="N26" s="330">
        <f t="shared" si="118"/>
        <v>469226.84666666662</v>
      </c>
      <c r="O26" s="330">
        <f t="shared" si="118"/>
        <v>469226.84666666662</v>
      </c>
      <c r="P26" s="330">
        <f t="shared" si="118"/>
        <v>469226.84666666662</v>
      </c>
      <c r="Q26" s="330">
        <f t="shared" si="118"/>
        <v>469226.84666666662</v>
      </c>
      <c r="R26" s="330">
        <f t="shared" si="118"/>
        <v>469226.84666666662</v>
      </c>
      <c r="S26" s="330">
        <f t="shared" si="118"/>
        <v>469226.84666666662</v>
      </c>
      <c r="T26" s="330">
        <f t="shared" si="118"/>
        <v>469226.84666666662</v>
      </c>
      <c r="U26" s="330">
        <f t="shared" si="118"/>
        <v>469226.84666666662</v>
      </c>
      <c r="V26" s="158">
        <f t="shared" si="59"/>
        <v>520841.79979999998</v>
      </c>
      <c r="W26" s="158">
        <f t="shared" si="60"/>
        <v>520841.79979999998</v>
      </c>
      <c r="X26" s="158">
        <f t="shared" si="61"/>
        <v>520841.79979999998</v>
      </c>
      <c r="Y26" s="158">
        <f t="shared" si="62"/>
        <v>520841.79979999998</v>
      </c>
      <c r="Z26" s="158">
        <f t="shared" si="63"/>
        <v>520841.79979999998</v>
      </c>
      <c r="AA26" s="158">
        <f t="shared" si="64"/>
        <v>520841.79979999998</v>
      </c>
      <c r="AB26" s="158">
        <f t="shared" si="65"/>
        <v>520841.79979999998</v>
      </c>
      <c r="AC26" s="158">
        <f t="shared" si="66"/>
        <v>520841.79979999998</v>
      </c>
      <c r="AD26" s="158">
        <f t="shared" si="67"/>
        <v>520841.79979999998</v>
      </c>
      <c r="AE26" s="158">
        <f t="shared" si="68"/>
        <v>520841.79979999998</v>
      </c>
      <c r="AF26" s="158">
        <f t="shared" si="69"/>
        <v>520841.79979999998</v>
      </c>
      <c r="AG26" s="158">
        <f t="shared" si="70"/>
        <v>520841.79979999998</v>
      </c>
      <c r="AH26" s="158">
        <f t="shared" si="71"/>
        <v>562509.14378399996</v>
      </c>
      <c r="AI26" s="158">
        <f t="shared" si="72"/>
        <v>562509.14378399996</v>
      </c>
      <c r="AJ26" s="158">
        <f t="shared" si="73"/>
        <v>562509.14378399996</v>
      </c>
      <c r="AK26" s="158">
        <f t="shared" si="74"/>
        <v>562509.14378399996</v>
      </c>
      <c r="AL26" s="158">
        <f t="shared" si="75"/>
        <v>562509.14378399996</v>
      </c>
      <c r="AM26" s="158">
        <f t="shared" si="76"/>
        <v>562509.14378399996</v>
      </c>
      <c r="AN26" s="158">
        <f t="shared" si="77"/>
        <v>562509.14378399996</v>
      </c>
      <c r="AO26" s="158">
        <f t="shared" si="78"/>
        <v>562509.14378399996</v>
      </c>
      <c r="AP26" s="158">
        <f t="shared" si="79"/>
        <v>562509.14378399996</v>
      </c>
      <c r="AQ26" s="158">
        <f t="shared" si="80"/>
        <v>562509.14378399996</v>
      </c>
      <c r="AR26" s="158">
        <f t="shared" si="81"/>
        <v>562509.14378399996</v>
      </c>
      <c r="AS26" s="158">
        <f t="shared" si="82"/>
        <v>562509.14378399996</v>
      </c>
      <c r="AT26" s="158">
        <f t="shared" si="83"/>
        <v>596259.69241103996</v>
      </c>
      <c r="AU26" s="158">
        <f t="shared" si="84"/>
        <v>596259.69241103996</v>
      </c>
      <c r="AV26" s="158">
        <f t="shared" si="85"/>
        <v>596259.69241103996</v>
      </c>
      <c r="AW26" s="158">
        <f t="shared" si="86"/>
        <v>596259.69241103996</v>
      </c>
      <c r="AX26" s="158">
        <f t="shared" si="87"/>
        <v>596259.69241103996</v>
      </c>
      <c r="AY26" s="158">
        <f t="shared" si="88"/>
        <v>596259.69241103996</v>
      </c>
      <c r="AZ26" s="158">
        <f t="shared" si="89"/>
        <v>596259.69241103996</v>
      </c>
      <c r="BA26" s="158">
        <f t="shared" si="90"/>
        <v>596259.69241103996</v>
      </c>
      <c r="BB26" s="158">
        <f t="shared" si="91"/>
        <v>596259.69241103996</v>
      </c>
      <c r="BC26" s="158">
        <f t="shared" si="92"/>
        <v>596259.69241103996</v>
      </c>
      <c r="BD26" s="158">
        <f t="shared" si="93"/>
        <v>596259.69241103996</v>
      </c>
      <c r="BE26" s="158">
        <f t="shared" si="94"/>
        <v>596259.69241103996</v>
      </c>
      <c r="BF26" s="158">
        <f t="shared" si="95"/>
        <v>620110.08010748157</v>
      </c>
      <c r="BG26" s="158">
        <f t="shared" si="96"/>
        <v>620110.08010748157</v>
      </c>
      <c r="BH26" s="158">
        <f t="shared" si="97"/>
        <v>620110.08010748157</v>
      </c>
      <c r="BI26" s="158">
        <f t="shared" si="98"/>
        <v>620110.08010748157</v>
      </c>
      <c r="BJ26" s="158">
        <f t="shared" si="99"/>
        <v>620110.08010748157</v>
      </c>
      <c r="BK26" s="158">
        <f t="shared" si="100"/>
        <v>620110.08010748157</v>
      </c>
      <c r="BL26" s="158">
        <f t="shared" si="101"/>
        <v>620110.08010748157</v>
      </c>
      <c r="BM26" s="158">
        <f t="shared" si="102"/>
        <v>620110.08010748157</v>
      </c>
      <c r="BN26" s="158">
        <f t="shared" si="103"/>
        <v>620110.08010748157</v>
      </c>
      <c r="BO26" s="158">
        <f t="shared" si="104"/>
        <v>620110.08010748157</v>
      </c>
      <c r="BP26" s="158">
        <f t="shared" si="105"/>
        <v>620110.08010748157</v>
      </c>
      <c r="BQ26" s="158">
        <f t="shared" si="106"/>
        <v>620110.08010748157</v>
      </c>
    </row>
    <row r="27" spans="1:69" x14ac:dyDescent="0.25">
      <c r="A27" s="339">
        <f>+CUC!A1460</f>
        <v>510522</v>
      </c>
      <c r="B27" s="343" t="str">
        <f>+CUC!B1460</f>
        <v xml:space="preserve">         AUXILIOS AL PERSONAL</v>
      </c>
      <c r="C27" s="340">
        <f>+CUC!D1460</f>
        <v>4560000</v>
      </c>
      <c r="D27" s="340">
        <f>+CUC!E1460</f>
        <v>3373947</v>
      </c>
      <c r="E27" s="340">
        <f>+CUC!F1460</f>
        <v>783867</v>
      </c>
      <c r="F27" s="340">
        <f>+CUC!G1460</f>
        <v>1807367</v>
      </c>
      <c r="G27" s="340">
        <f>+CUC!H1460</f>
        <v>2398472</v>
      </c>
      <c r="H27" s="340">
        <f t="shared" si="49"/>
        <v>2662303.92</v>
      </c>
      <c r="I27" s="333">
        <f t="shared" si="50"/>
        <v>221858.66</v>
      </c>
      <c r="J27" s="330">
        <f t="shared" ref="J27:U27" si="119">+I27</f>
        <v>221858.66</v>
      </c>
      <c r="K27" s="330">
        <f t="shared" si="119"/>
        <v>221858.66</v>
      </c>
      <c r="L27" s="330">
        <f t="shared" si="119"/>
        <v>221858.66</v>
      </c>
      <c r="M27" s="330">
        <f t="shared" si="119"/>
        <v>221858.66</v>
      </c>
      <c r="N27" s="330">
        <f t="shared" si="119"/>
        <v>221858.66</v>
      </c>
      <c r="O27" s="330">
        <f t="shared" si="119"/>
        <v>221858.66</v>
      </c>
      <c r="P27" s="330">
        <f t="shared" si="119"/>
        <v>221858.66</v>
      </c>
      <c r="Q27" s="330">
        <f t="shared" si="119"/>
        <v>221858.66</v>
      </c>
      <c r="R27" s="330">
        <f t="shared" si="119"/>
        <v>221858.66</v>
      </c>
      <c r="S27" s="330">
        <f t="shared" si="119"/>
        <v>221858.66</v>
      </c>
      <c r="T27" s="330">
        <f t="shared" si="119"/>
        <v>221858.66</v>
      </c>
      <c r="U27" s="330">
        <f t="shared" si="119"/>
        <v>221858.66</v>
      </c>
      <c r="V27" s="158">
        <f t="shared" si="59"/>
        <v>246263.11260000002</v>
      </c>
      <c r="W27" s="158">
        <f t="shared" si="60"/>
        <v>246263.11260000002</v>
      </c>
      <c r="X27" s="158">
        <f t="shared" si="61"/>
        <v>246263.11260000002</v>
      </c>
      <c r="Y27" s="158">
        <f t="shared" si="62"/>
        <v>246263.11260000002</v>
      </c>
      <c r="Z27" s="158">
        <f t="shared" si="63"/>
        <v>246263.11260000002</v>
      </c>
      <c r="AA27" s="158">
        <f t="shared" si="64"/>
        <v>246263.11260000002</v>
      </c>
      <c r="AB27" s="158">
        <f t="shared" si="65"/>
        <v>246263.11260000002</v>
      </c>
      <c r="AC27" s="158">
        <f t="shared" si="66"/>
        <v>246263.11260000002</v>
      </c>
      <c r="AD27" s="158">
        <f t="shared" si="67"/>
        <v>246263.11260000002</v>
      </c>
      <c r="AE27" s="158">
        <f t="shared" si="68"/>
        <v>246263.11260000002</v>
      </c>
      <c r="AF27" s="158">
        <f t="shared" si="69"/>
        <v>246263.11260000002</v>
      </c>
      <c r="AG27" s="158">
        <f t="shared" si="70"/>
        <v>246263.11260000002</v>
      </c>
      <c r="AH27" s="158">
        <f t="shared" si="71"/>
        <v>265964.16160800005</v>
      </c>
      <c r="AI27" s="158">
        <f t="shared" si="72"/>
        <v>265964.16160800005</v>
      </c>
      <c r="AJ27" s="158">
        <f t="shared" si="73"/>
        <v>265964.16160800005</v>
      </c>
      <c r="AK27" s="158">
        <f t="shared" si="74"/>
        <v>265964.16160800005</v>
      </c>
      <c r="AL27" s="158">
        <f t="shared" si="75"/>
        <v>265964.16160800005</v>
      </c>
      <c r="AM27" s="158">
        <f t="shared" si="76"/>
        <v>265964.16160800005</v>
      </c>
      <c r="AN27" s="158">
        <f t="shared" si="77"/>
        <v>265964.16160800005</v>
      </c>
      <c r="AO27" s="158">
        <f t="shared" si="78"/>
        <v>265964.16160800005</v>
      </c>
      <c r="AP27" s="158">
        <f t="shared" si="79"/>
        <v>265964.16160800005</v>
      </c>
      <c r="AQ27" s="158">
        <f t="shared" si="80"/>
        <v>265964.16160800005</v>
      </c>
      <c r="AR27" s="158">
        <f t="shared" si="81"/>
        <v>265964.16160800005</v>
      </c>
      <c r="AS27" s="158">
        <f t="shared" si="82"/>
        <v>265964.16160800005</v>
      </c>
      <c r="AT27" s="158">
        <f t="shared" si="83"/>
        <v>281922.01130448008</v>
      </c>
      <c r="AU27" s="158">
        <f t="shared" si="84"/>
        <v>281922.01130448008</v>
      </c>
      <c r="AV27" s="158">
        <f t="shared" si="85"/>
        <v>281922.01130448008</v>
      </c>
      <c r="AW27" s="158">
        <f t="shared" si="86"/>
        <v>281922.01130448008</v>
      </c>
      <c r="AX27" s="158">
        <f t="shared" si="87"/>
        <v>281922.01130448008</v>
      </c>
      <c r="AY27" s="158">
        <f t="shared" si="88"/>
        <v>281922.01130448008</v>
      </c>
      <c r="AZ27" s="158">
        <f t="shared" si="89"/>
        <v>281922.01130448008</v>
      </c>
      <c r="BA27" s="158">
        <f t="shared" si="90"/>
        <v>281922.01130448008</v>
      </c>
      <c r="BB27" s="158">
        <f t="shared" si="91"/>
        <v>281922.01130448008</v>
      </c>
      <c r="BC27" s="158">
        <f t="shared" si="92"/>
        <v>281922.01130448008</v>
      </c>
      <c r="BD27" s="158">
        <f t="shared" si="93"/>
        <v>281922.01130448008</v>
      </c>
      <c r="BE27" s="158">
        <f t="shared" si="94"/>
        <v>281922.01130448008</v>
      </c>
      <c r="BF27" s="158">
        <f t="shared" si="95"/>
        <v>293198.89175665932</v>
      </c>
      <c r="BG27" s="158">
        <f t="shared" si="96"/>
        <v>293198.89175665932</v>
      </c>
      <c r="BH27" s="158">
        <f t="shared" si="97"/>
        <v>293198.89175665932</v>
      </c>
      <c r="BI27" s="158">
        <f t="shared" si="98"/>
        <v>293198.89175665932</v>
      </c>
      <c r="BJ27" s="158">
        <f t="shared" si="99"/>
        <v>293198.89175665932</v>
      </c>
      <c r="BK27" s="158">
        <f t="shared" si="100"/>
        <v>293198.89175665932</v>
      </c>
      <c r="BL27" s="158">
        <f t="shared" si="101"/>
        <v>293198.89175665932</v>
      </c>
      <c r="BM27" s="158">
        <f t="shared" si="102"/>
        <v>293198.89175665932</v>
      </c>
      <c r="BN27" s="158">
        <f t="shared" si="103"/>
        <v>293198.89175665932</v>
      </c>
      <c r="BO27" s="158">
        <f t="shared" si="104"/>
        <v>293198.89175665932</v>
      </c>
      <c r="BP27" s="158">
        <f t="shared" si="105"/>
        <v>293198.89175665932</v>
      </c>
      <c r="BQ27" s="158">
        <f t="shared" si="106"/>
        <v>293198.89175665932</v>
      </c>
    </row>
    <row r="28" spans="1:69" x14ac:dyDescent="0.25">
      <c r="A28" s="339">
        <f>+CUC!A1461</f>
        <v>510523</v>
      </c>
      <c r="B28" s="343" t="str">
        <f>+CUC!B1461</f>
        <v xml:space="preserve">         APORTES SALUD</v>
      </c>
      <c r="C28" s="340">
        <f>+CUC!D1461</f>
        <v>27791587</v>
      </c>
      <c r="D28" s="340">
        <f>+CUC!E1461</f>
        <v>30405800</v>
      </c>
      <c r="E28" s="340">
        <f>+CUC!F1461</f>
        <v>30795923</v>
      </c>
      <c r="F28" s="340">
        <f>+CUC!G1461</f>
        <v>33001823</v>
      </c>
      <c r="G28" s="340">
        <f>+CUC!H1461</f>
        <v>36105141.333333336</v>
      </c>
      <c r="H28" s="340">
        <f t="shared" si="49"/>
        <v>40076706.880000003</v>
      </c>
      <c r="I28" s="333">
        <f t="shared" si="50"/>
        <v>3339725.5733333337</v>
      </c>
      <c r="J28" s="330">
        <f t="shared" ref="J28:U28" si="120">+I28</f>
        <v>3339725.5733333337</v>
      </c>
      <c r="K28" s="330">
        <f t="shared" si="120"/>
        <v>3339725.5733333337</v>
      </c>
      <c r="L28" s="330">
        <f t="shared" si="120"/>
        <v>3339725.5733333337</v>
      </c>
      <c r="M28" s="330">
        <f t="shared" si="120"/>
        <v>3339725.5733333337</v>
      </c>
      <c r="N28" s="330">
        <f t="shared" si="120"/>
        <v>3339725.5733333337</v>
      </c>
      <c r="O28" s="330">
        <f t="shared" si="120"/>
        <v>3339725.5733333337</v>
      </c>
      <c r="P28" s="330">
        <f t="shared" si="120"/>
        <v>3339725.5733333337</v>
      </c>
      <c r="Q28" s="330">
        <f t="shared" si="120"/>
        <v>3339725.5733333337</v>
      </c>
      <c r="R28" s="330">
        <f t="shared" si="120"/>
        <v>3339725.5733333337</v>
      </c>
      <c r="S28" s="330">
        <f t="shared" si="120"/>
        <v>3339725.5733333337</v>
      </c>
      <c r="T28" s="330">
        <f t="shared" si="120"/>
        <v>3339725.5733333337</v>
      </c>
      <c r="U28" s="330">
        <f t="shared" si="120"/>
        <v>3339725.5733333337</v>
      </c>
      <c r="V28" s="158">
        <f t="shared" si="59"/>
        <v>3707095.3864000007</v>
      </c>
      <c r="W28" s="158">
        <f t="shared" si="60"/>
        <v>3707095.3864000007</v>
      </c>
      <c r="X28" s="158">
        <f t="shared" si="61"/>
        <v>3707095.3864000007</v>
      </c>
      <c r="Y28" s="158">
        <f t="shared" si="62"/>
        <v>3707095.3864000007</v>
      </c>
      <c r="Z28" s="158">
        <f t="shared" si="63"/>
        <v>3707095.3864000007</v>
      </c>
      <c r="AA28" s="158">
        <f t="shared" si="64"/>
        <v>3707095.3864000007</v>
      </c>
      <c r="AB28" s="158">
        <f t="shared" si="65"/>
        <v>3707095.3864000007</v>
      </c>
      <c r="AC28" s="158">
        <f t="shared" si="66"/>
        <v>3707095.3864000007</v>
      </c>
      <c r="AD28" s="158">
        <f t="shared" si="67"/>
        <v>3707095.3864000007</v>
      </c>
      <c r="AE28" s="158">
        <f t="shared" si="68"/>
        <v>3707095.3864000007</v>
      </c>
      <c r="AF28" s="158">
        <f t="shared" si="69"/>
        <v>3707095.3864000007</v>
      </c>
      <c r="AG28" s="158">
        <f t="shared" si="70"/>
        <v>3707095.3864000007</v>
      </c>
      <c r="AH28" s="158">
        <f t="shared" si="71"/>
        <v>4003663.017312001</v>
      </c>
      <c r="AI28" s="158">
        <f t="shared" si="72"/>
        <v>4003663.017312001</v>
      </c>
      <c r="AJ28" s="158">
        <f t="shared" si="73"/>
        <v>4003663.017312001</v>
      </c>
      <c r="AK28" s="158">
        <f t="shared" si="74"/>
        <v>4003663.017312001</v>
      </c>
      <c r="AL28" s="158">
        <f t="shared" si="75"/>
        <v>4003663.017312001</v>
      </c>
      <c r="AM28" s="158">
        <f t="shared" si="76"/>
        <v>4003663.017312001</v>
      </c>
      <c r="AN28" s="158">
        <f t="shared" si="77"/>
        <v>4003663.017312001</v>
      </c>
      <c r="AO28" s="158">
        <f t="shared" si="78"/>
        <v>4003663.017312001</v>
      </c>
      <c r="AP28" s="158">
        <f t="shared" si="79"/>
        <v>4003663.017312001</v>
      </c>
      <c r="AQ28" s="158">
        <f t="shared" si="80"/>
        <v>4003663.017312001</v>
      </c>
      <c r="AR28" s="158">
        <f t="shared" si="81"/>
        <v>4003663.017312001</v>
      </c>
      <c r="AS28" s="158">
        <f t="shared" si="82"/>
        <v>4003663.017312001</v>
      </c>
      <c r="AT28" s="158">
        <f t="shared" si="83"/>
        <v>4243882.7983507216</v>
      </c>
      <c r="AU28" s="158">
        <f t="shared" si="84"/>
        <v>4243882.7983507216</v>
      </c>
      <c r="AV28" s="158">
        <f t="shared" si="85"/>
        <v>4243882.7983507216</v>
      </c>
      <c r="AW28" s="158">
        <f t="shared" si="86"/>
        <v>4243882.7983507216</v>
      </c>
      <c r="AX28" s="158">
        <f t="shared" si="87"/>
        <v>4243882.7983507216</v>
      </c>
      <c r="AY28" s="158">
        <f t="shared" si="88"/>
        <v>4243882.7983507216</v>
      </c>
      <c r="AZ28" s="158">
        <f t="shared" si="89"/>
        <v>4243882.7983507216</v>
      </c>
      <c r="BA28" s="158">
        <f t="shared" si="90"/>
        <v>4243882.7983507216</v>
      </c>
      <c r="BB28" s="158">
        <f t="shared" si="91"/>
        <v>4243882.7983507216</v>
      </c>
      <c r="BC28" s="158">
        <f t="shared" si="92"/>
        <v>4243882.7983507216</v>
      </c>
      <c r="BD28" s="158">
        <f t="shared" si="93"/>
        <v>4243882.7983507216</v>
      </c>
      <c r="BE28" s="158">
        <f t="shared" si="94"/>
        <v>4243882.7983507216</v>
      </c>
      <c r="BF28" s="158">
        <f t="shared" si="95"/>
        <v>4413638.1102847503</v>
      </c>
      <c r="BG28" s="158">
        <f t="shared" si="96"/>
        <v>4413638.1102847503</v>
      </c>
      <c r="BH28" s="158">
        <f t="shared" si="97"/>
        <v>4413638.1102847503</v>
      </c>
      <c r="BI28" s="158">
        <f t="shared" si="98"/>
        <v>4413638.1102847503</v>
      </c>
      <c r="BJ28" s="158">
        <f t="shared" si="99"/>
        <v>4413638.1102847503</v>
      </c>
      <c r="BK28" s="158">
        <f t="shared" si="100"/>
        <v>4413638.1102847503</v>
      </c>
      <c r="BL28" s="158">
        <f t="shared" si="101"/>
        <v>4413638.1102847503</v>
      </c>
      <c r="BM28" s="158">
        <f t="shared" si="102"/>
        <v>4413638.1102847503</v>
      </c>
      <c r="BN28" s="158">
        <f t="shared" si="103"/>
        <v>4413638.1102847503</v>
      </c>
      <c r="BO28" s="158">
        <f t="shared" si="104"/>
        <v>4413638.1102847503</v>
      </c>
      <c r="BP28" s="158">
        <f t="shared" si="105"/>
        <v>4413638.1102847503</v>
      </c>
      <c r="BQ28" s="158">
        <f t="shared" si="106"/>
        <v>4413638.1102847503</v>
      </c>
    </row>
    <row r="29" spans="1:69" x14ac:dyDescent="0.25">
      <c r="A29" s="339">
        <f>+CUC!A1462</f>
        <v>510524</v>
      </c>
      <c r="B29" s="343" t="str">
        <f>+CUC!B1462</f>
        <v xml:space="preserve">         APORTES PENSION</v>
      </c>
      <c r="C29" s="340">
        <f>+CUC!D1462</f>
        <v>39236534</v>
      </c>
      <c r="D29" s="340">
        <f>+CUC!E1462</f>
        <v>42928380</v>
      </c>
      <c r="E29" s="340">
        <f>+CUC!F1462</f>
        <v>43482216</v>
      </c>
      <c r="F29" s="340">
        <f>+CUC!G1462</f>
        <v>46595841</v>
      </c>
      <c r="G29" s="340">
        <f>+CUC!H1462</f>
        <v>50921457.333333336</v>
      </c>
      <c r="H29" s="340">
        <f t="shared" si="49"/>
        <v>56522817.640000008</v>
      </c>
      <c r="I29" s="333">
        <f t="shared" si="50"/>
        <v>4710234.8033333337</v>
      </c>
      <c r="J29" s="330">
        <f t="shared" ref="J29:U29" si="121">+I29</f>
        <v>4710234.8033333337</v>
      </c>
      <c r="K29" s="330">
        <f t="shared" si="121"/>
        <v>4710234.8033333337</v>
      </c>
      <c r="L29" s="330">
        <f t="shared" si="121"/>
        <v>4710234.8033333337</v>
      </c>
      <c r="M29" s="330">
        <f t="shared" si="121"/>
        <v>4710234.8033333337</v>
      </c>
      <c r="N29" s="330">
        <f t="shared" si="121"/>
        <v>4710234.8033333337</v>
      </c>
      <c r="O29" s="330">
        <f t="shared" si="121"/>
        <v>4710234.8033333337</v>
      </c>
      <c r="P29" s="330">
        <f t="shared" si="121"/>
        <v>4710234.8033333337</v>
      </c>
      <c r="Q29" s="330">
        <f t="shared" si="121"/>
        <v>4710234.8033333337</v>
      </c>
      <c r="R29" s="330">
        <f t="shared" si="121"/>
        <v>4710234.8033333337</v>
      </c>
      <c r="S29" s="330">
        <f t="shared" si="121"/>
        <v>4710234.8033333337</v>
      </c>
      <c r="T29" s="330">
        <f t="shared" si="121"/>
        <v>4710234.8033333337</v>
      </c>
      <c r="U29" s="330">
        <f t="shared" si="121"/>
        <v>4710234.8033333337</v>
      </c>
      <c r="V29" s="158">
        <f t="shared" si="59"/>
        <v>5228360.6317000007</v>
      </c>
      <c r="W29" s="158">
        <f t="shared" si="60"/>
        <v>5228360.6317000007</v>
      </c>
      <c r="X29" s="158">
        <f t="shared" si="61"/>
        <v>5228360.6317000007</v>
      </c>
      <c r="Y29" s="158">
        <f t="shared" si="62"/>
        <v>5228360.6317000007</v>
      </c>
      <c r="Z29" s="158">
        <f t="shared" si="63"/>
        <v>5228360.6317000007</v>
      </c>
      <c r="AA29" s="158">
        <f t="shared" si="64"/>
        <v>5228360.6317000007</v>
      </c>
      <c r="AB29" s="158">
        <f t="shared" si="65"/>
        <v>5228360.6317000007</v>
      </c>
      <c r="AC29" s="158">
        <f t="shared" si="66"/>
        <v>5228360.6317000007</v>
      </c>
      <c r="AD29" s="158">
        <f t="shared" si="67"/>
        <v>5228360.6317000007</v>
      </c>
      <c r="AE29" s="158">
        <f t="shared" si="68"/>
        <v>5228360.6317000007</v>
      </c>
      <c r="AF29" s="158">
        <f t="shared" si="69"/>
        <v>5228360.6317000007</v>
      </c>
      <c r="AG29" s="158">
        <f t="shared" si="70"/>
        <v>5228360.6317000007</v>
      </c>
      <c r="AH29" s="158">
        <f t="shared" si="71"/>
        <v>5646629.4822360007</v>
      </c>
      <c r="AI29" s="158">
        <f t="shared" si="72"/>
        <v>5646629.4822360007</v>
      </c>
      <c r="AJ29" s="158">
        <f t="shared" si="73"/>
        <v>5646629.4822360007</v>
      </c>
      <c r="AK29" s="158">
        <f t="shared" si="74"/>
        <v>5646629.4822360007</v>
      </c>
      <c r="AL29" s="158">
        <f t="shared" si="75"/>
        <v>5646629.4822360007</v>
      </c>
      <c r="AM29" s="158">
        <f t="shared" si="76"/>
        <v>5646629.4822360007</v>
      </c>
      <c r="AN29" s="158">
        <f t="shared" si="77"/>
        <v>5646629.4822360007</v>
      </c>
      <c r="AO29" s="158">
        <f t="shared" si="78"/>
        <v>5646629.4822360007</v>
      </c>
      <c r="AP29" s="158">
        <f t="shared" si="79"/>
        <v>5646629.4822360007</v>
      </c>
      <c r="AQ29" s="158">
        <f t="shared" si="80"/>
        <v>5646629.4822360007</v>
      </c>
      <c r="AR29" s="158">
        <f t="shared" si="81"/>
        <v>5646629.4822360007</v>
      </c>
      <c r="AS29" s="158">
        <f t="shared" si="82"/>
        <v>5646629.4822360007</v>
      </c>
      <c r="AT29" s="158">
        <f t="shared" si="83"/>
        <v>5985427.2511701612</v>
      </c>
      <c r="AU29" s="158">
        <f t="shared" si="84"/>
        <v>5985427.2511701612</v>
      </c>
      <c r="AV29" s="158">
        <f t="shared" si="85"/>
        <v>5985427.2511701612</v>
      </c>
      <c r="AW29" s="158">
        <f t="shared" si="86"/>
        <v>5985427.2511701612</v>
      </c>
      <c r="AX29" s="158">
        <f t="shared" si="87"/>
        <v>5985427.2511701612</v>
      </c>
      <c r="AY29" s="158">
        <f t="shared" si="88"/>
        <v>5985427.2511701612</v>
      </c>
      <c r="AZ29" s="158">
        <f t="shared" si="89"/>
        <v>5985427.2511701612</v>
      </c>
      <c r="BA29" s="158">
        <f t="shared" si="90"/>
        <v>5985427.2511701612</v>
      </c>
      <c r="BB29" s="158">
        <f t="shared" si="91"/>
        <v>5985427.2511701612</v>
      </c>
      <c r="BC29" s="158">
        <f t="shared" si="92"/>
        <v>5985427.2511701612</v>
      </c>
      <c r="BD29" s="158">
        <f t="shared" si="93"/>
        <v>5985427.2511701612</v>
      </c>
      <c r="BE29" s="158">
        <f t="shared" si="94"/>
        <v>5985427.2511701612</v>
      </c>
      <c r="BF29" s="158">
        <f t="shared" si="95"/>
        <v>6224844.3412169674</v>
      </c>
      <c r="BG29" s="158">
        <f t="shared" si="96"/>
        <v>6224844.3412169674</v>
      </c>
      <c r="BH29" s="158">
        <f t="shared" si="97"/>
        <v>6224844.3412169674</v>
      </c>
      <c r="BI29" s="158">
        <f t="shared" si="98"/>
        <v>6224844.3412169674</v>
      </c>
      <c r="BJ29" s="158">
        <f t="shared" si="99"/>
        <v>6224844.3412169674</v>
      </c>
      <c r="BK29" s="158">
        <f t="shared" si="100"/>
        <v>6224844.3412169674</v>
      </c>
      <c r="BL29" s="158">
        <f t="shared" si="101"/>
        <v>6224844.3412169674</v>
      </c>
      <c r="BM29" s="158">
        <f t="shared" si="102"/>
        <v>6224844.3412169674</v>
      </c>
      <c r="BN29" s="158">
        <f t="shared" si="103"/>
        <v>6224844.3412169674</v>
      </c>
      <c r="BO29" s="158">
        <f t="shared" si="104"/>
        <v>6224844.3412169674</v>
      </c>
      <c r="BP29" s="158">
        <f t="shared" si="105"/>
        <v>6224844.3412169674</v>
      </c>
      <c r="BQ29" s="158">
        <f t="shared" si="106"/>
        <v>6224844.3412169674</v>
      </c>
    </row>
    <row r="30" spans="1:69" x14ac:dyDescent="0.25">
      <c r="A30" s="339">
        <f>+CUC!A1463</f>
        <v>510525</v>
      </c>
      <c r="B30" s="343" t="str">
        <f>+CUC!B1463</f>
        <v xml:space="preserve">         APORTES A.R.L</v>
      </c>
      <c r="C30" s="340">
        <f>+CUC!D1463</f>
        <v>1640600</v>
      </c>
      <c r="D30" s="340">
        <f>+CUC!E1463</f>
        <v>1741900</v>
      </c>
      <c r="E30" s="340">
        <f>+CUC!F1463</f>
        <v>1820700</v>
      </c>
      <c r="F30" s="340">
        <f>+CUC!G1463</f>
        <v>1852900</v>
      </c>
      <c r="G30" s="340">
        <f>+CUC!H1463</f>
        <v>2082133.3333333335</v>
      </c>
      <c r="H30" s="340">
        <f t="shared" si="49"/>
        <v>2311168.0000000009</v>
      </c>
      <c r="I30" s="333">
        <f t="shared" si="50"/>
        <v>192597.33333333337</v>
      </c>
      <c r="J30" s="330">
        <f t="shared" ref="J30:U30" si="122">+I30</f>
        <v>192597.33333333337</v>
      </c>
      <c r="K30" s="330">
        <f t="shared" si="122"/>
        <v>192597.33333333337</v>
      </c>
      <c r="L30" s="330">
        <f t="shared" si="122"/>
        <v>192597.33333333337</v>
      </c>
      <c r="M30" s="330">
        <f t="shared" si="122"/>
        <v>192597.33333333337</v>
      </c>
      <c r="N30" s="330">
        <f t="shared" si="122"/>
        <v>192597.33333333337</v>
      </c>
      <c r="O30" s="330">
        <f t="shared" si="122"/>
        <v>192597.33333333337</v>
      </c>
      <c r="P30" s="330">
        <f t="shared" si="122"/>
        <v>192597.33333333337</v>
      </c>
      <c r="Q30" s="330">
        <f t="shared" si="122"/>
        <v>192597.33333333337</v>
      </c>
      <c r="R30" s="330">
        <f t="shared" si="122"/>
        <v>192597.33333333337</v>
      </c>
      <c r="S30" s="330">
        <f t="shared" si="122"/>
        <v>192597.33333333337</v>
      </c>
      <c r="T30" s="330">
        <f t="shared" si="122"/>
        <v>192597.33333333337</v>
      </c>
      <c r="U30" s="330">
        <f t="shared" si="122"/>
        <v>192597.33333333337</v>
      </c>
      <c r="V30" s="158">
        <f t="shared" si="59"/>
        <v>213783.04000000007</v>
      </c>
      <c r="W30" s="158">
        <f t="shared" si="60"/>
        <v>213783.04000000007</v>
      </c>
      <c r="X30" s="158">
        <f t="shared" si="61"/>
        <v>213783.04000000007</v>
      </c>
      <c r="Y30" s="158">
        <f t="shared" si="62"/>
        <v>213783.04000000007</v>
      </c>
      <c r="Z30" s="158">
        <f t="shared" si="63"/>
        <v>213783.04000000007</v>
      </c>
      <c r="AA30" s="158">
        <f t="shared" si="64"/>
        <v>213783.04000000007</v>
      </c>
      <c r="AB30" s="158">
        <f t="shared" si="65"/>
        <v>213783.04000000007</v>
      </c>
      <c r="AC30" s="158">
        <f t="shared" si="66"/>
        <v>213783.04000000007</v>
      </c>
      <c r="AD30" s="158">
        <f t="shared" si="67"/>
        <v>213783.04000000007</v>
      </c>
      <c r="AE30" s="158">
        <f t="shared" si="68"/>
        <v>213783.04000000007</v>
      </c>
      <c r="AF30" s="158">
        <f t="shared" si="69"/>
        <v>213783.04000000007</v>
      </c>
      <c r="AG30" s="158">
        <f t="shared" si="70"/>
        <v>213783.04000000007</v>
      </c>
      <c r="AH30" s="158">
        <f t="shared" si="71"/>
        <v>230885.68320000009</v>
      </c>
      <c r="AI30" s="158">
        <f t="shared" si="72"/>
        <v>230885.68320000009</v>
      </c>
      <c r="AJ30" s="158">
        <f t="shared" si="73"/>
        <v>230885.68320000009</v>
      </c>
      <c r="AK30" s="158">
        <f t="shared" si="74"/>
        <v>230885.68320000009</v>
      </c>
      <c r="AL30" s="158">
        <f t="shared" si="75"/>
        <v>230885.68320000009</v>
      </c>
      <c r="AM30" s="158">
        <f t="shared" si="76"/>
        <v>230885.68320000009</v>
      </c>
      <c r="AN30" s="158">
        <f t="shared" si="77"/>
        <v>230885.68320000009</v>
      </c>
      <c r="AO30" s="158">
        <f t="shared" si="78"/>
        <v>230885.68320000009</v>
      </c>
      <c r="AP30" s="158">
        <f t="shared" si="79"/>
        <v>230885.68320000009</v>
      </c>
      <c r="AQ30" s="158">
        <f t="shared" si="80"/>
        <v>230885.68320000009</v>
      </c>
      <c r="AR30" s="158">
        <f t="shared" si="81"/>
        <v>230885.68320000009</v>
      </c>
      <c r="AS30" s="158">
        <f t="shared" si="82"/>
        <v>230885.68320000009</v>
      </c>
      <c r="AT30" s="158">
        <f t="shared" si="83"/>
        <v>244738.82419200012</v>
      </c>
      <c r="AU30" s="158">
        <f t="shared" si="84"/>
        <v>244738.82419200012</v>
      </c>
      <c r="AV30" s="158">
        <f t="shared" si="85"/>
        <v>244738.82419200012</v>
      </c>
      <c r="AW30" s="158">
        <f t="shared" si="86"/>
        <v>244738.82419200012</v>
      </c>
      <c r="AX30" s="158">
        <f t="shared" si="87"/>
        <v>244738.82419200012</v>
      </c>
      <c r="AY30" s="158">
        <f t="shared" si="88"/>
        <v>244738.82419200012</v>
      </c>
      <c r="AZ30" s="158">
        <f t="shared" si="89"/>
        <v>244738.82419200012</v>
      </c>
      <c r="BA30" s="158">
        <f t="shared" si="90"/>
        <v>244738.82419200012</v>
      </c>
      <c r="BB30" s="158">
        <f t="shared" si="91"/>
        <v>244738.82419200012</v>
      </c>
      <c r="BC30" s="158">
        <f t="shared" si="92"/>
        <v>244738.82419200012</v>
      </c>
      <c r="BD30" s="158">
        <f t="shared" si="93"/>
        <v>244738.82419200012</v>
      </c>
      <c r="BE30" s="158">
        <f t="shared" si="94"/>
        <v>244738.82419200012</v>
      </c>
      <c r="BF30" s="158">
        <f t="shared" si="95"/>
        <v>254528.37715968012</v>
      </c>
      <c r="BG30" s="158">
        <f t="shared" si="96"/>
        <v>254528.37715968012</v>
      </c>
      <c r="BH30" s="158">
        <f t="shared" si="97"/>
        <v>254528.37715968012</v>
      </c>
      <c r="BI30" s="158">
        <f t="shared" si="98"/>
        <v>254528.37715968012</v>
      </c>
      <c r="BJ30" s="158">
        <f t="shared" si="99"/>
        <v>254528.37715968012</v>
      </c>
      <c r="BK30" s="158">
        <f t="shared" si="100"/>
        <v>254528.37715968012</v>
      </c>
      <c r="BL30" s="158">
        <f t="shared" si="101"/>
        <v>254528.37715968012</v>
      </c>
      <c r="BM30" s="158">
        <f t="shared" si="102"/>
        <v>254528.37715968012</v>
      </c>
      <c r="BN30" s="158">
        <f t="shared" si="103"/>
        <v>254528.37715968012</v>
      </c>
      <c r="BO30" s="158">
        <f t="shared" si="104"/>
        <v>254528.37715968012</v>
      </c>
      <c r="BP30" s="158">
        <f t="shared" si="105"/>
        <v>254528.37715968012</v>
      </c>
      <c r="BQ30" s="158">
        <f t="shared" si="106"/>
        <v>254528.37715968012</v>
      </c>
    </row>
    <row r="31" spans="1:69" x14ac:dyDescent="0.25">
      <c r="A31" s="339">
        <f>+CUC!A1464</f>
        <v>510526</v>
      </c>
      <c r="B31" s="343" t="str">
        <f>+CUC!B1464</f>
        <v xml:space="preserve">         APORTES CAJAS DE COMPENSACION FAMILIAR</v>
      </c>
      <c r="C31" s="340">
        <f>+CUC!D1464</f>
        <v>13212200</v>
      </c>
      <c r="D31" s="340">
        <f>+CUC!E1464</f>
        <v>14562563</v>
      </c>
      <c r="E31" s="340">
        <f>+CUC!F1464</f>
        <v>14675839</v>
      </c>
      <c r="F31" s="340">
        <f>+CUC!G1464</f>
        <v>15616700</v>
      </c>
      <c r="G31" s="340">
        <f>+CUC!H1464</f>
        <v>17475333.333333332</v>
      </c>
      <c r="H31" s="340">
        <f t="shared" si="49"/>
        <v>19397620.000000004</v>
      </c>
      <c r="I31" s="333">
        <f t="shared" si="50"/>
        <v>1616468.3333333335</v>
      </c>
      <c r="J31" s="330">
        <f t="shared" ref="J31:U31" si="123">+I31</f>
        <v>1616468.3333333335</v>
      </c>
      <c r="K31" s="330">
        <f t="shared" si="123"/>
        <v>1616468.3333333335</v>
      </c>
      <c r="L31" s="330">
        <f t="shared" si="123"/>
        <v>1616468.3333333335</v>
      </c>
      <c r="M31" s="330">
        <f t="shared" si="123"/>
        <v>1616468.3333333335</v>
      </c>
      <c r="N31" s="330">
        <f t="shared" si="123"/>
        <v>1616468.3333333335</v>
      </c>
      <c r="O31" s="330">
        <f t="shared" si="123"/>
        <v>1616468.3333333335</v>
      </c>
      <c r="P31" s="330">
        <f t="shared" si="123"/>
        <v>1616468.3333333335</v>
      </c>
      <c r="Q31" s="330">
        <f t="shared" si="123"/>
        <v>1616468.3333333335</v>
      </c>
      <c r="R31" s="330">
        <f t="shared" si="123"/>
        <v>1616468.3333333335</v>
      </c>
      <c r="S31" s="330">
        <f t="shared" si="123"/>
        <v>1616468.3333333335</v>
      </c>
      <c r="T31" s="330">
        <f t="shared" si="123"/>
        <v>1616468.3333333335</v>
      </c>
      <c r="U31" s="330">
        <f t="shared" si="123"/>
        <v>1616468.3333333335</v>
      </c>
      <c r="V31" s="158">
        <f t="shared" si="59"/>
        <v>1794279.8500000003</v>
      </c>
      <c r="W31" s="158">
        <f t="shared" si="60"/>
        <v>1794279.8500000003</v>
      </c>
      <c r="X31" s="158">
        <f t="shared" si="61"/>
        <v>1794279.8500000003</v>
      </c>
      <c r="Y31" s="158">
        <f t="shared" si="62"/>
        <v>1794279.8500000003</v>
      </c>
      <c r="Z31" s="158">
        <f t="shared" si="63"/>
        <v>1794279.8500000003</v>
      </c>
      <c r="AA31" s="158">
        <f t="shared" si="64"/>
        <v>1794279.8500000003</v>
      </c>
      <c r="AB31" s="158">
        <f t="shared" si="65"/>
        <v>1794279.8500000003</v>
      </c>
      <c r="AC31" s="158">
        <f t="shared" si="66"/>
        <v>1794279.8500000003</v>
      </c>
      <c r="AD31" s="158">
        <f t="shared" si="67"/>
        <v>1794279.8500000003</v>
      </c>
      <c r="AE31" s="158">
        <f t="shared" si="68"/>
        <v>1794279.8500000003</v>
      </c>
      <c r="AF31" s="158">
        <f t="shared" si="69"/>
        <v>1794279.8500000003</v>
      </c>
      <c r="AG31" s="158">
        <f t="shared" si="70"/>
        <v>1794279.8500000003</v>
      </c>
      <c r="AH31" s="158">
        <f t="shared" si="71"/>
        <v>1937822.2380000006</v>
      </c>
      <c r="AI31" s="158">
        <f t="shared" si="72"/>
        <v>1937822.2380000006</v>
      </c>
      <c r="AJ31" s="158">
        <f t="shared" si="73"/>
        <v>1937822.2380000006</v>
      </c>
      <c r="AK31" s="158">
        <f t="shared" si="74"/>
        <v>1937822.2380000006</v>
      </c>
      <c r="AL31" s="158">
        <f t="shared" si="75"/>
        <v>1937822.2380000006</v>
      </c>
      <c r="AM31" s="158">
        <f t="shared" si="76"/>
        <v>1937822.2380000006</v>
      </c>
      <c r="AN31" s="158">
        <f t="shared" si="77"/>
        <v>1937822.2380000006</v>
      </c>
      <c r="AO31" s="158">
        <f t="shared" si="78"/>
        <v>1937822.2380000006</v>
      </c>
      <c r="AP31" s="158">
        <f t="shared" si="79"/>
        <v>1937822.2380000006</v>
      </c>
      <c r="AQ31" s="158">
        <f t="shared" si="80"/>
        <v>1937822.2380000006</v>
      </c>
      <c r="AR31" s="158">
        <f t="shared" si="81"/>
        <v>1937822.2380000006</v>
      </c>
      <c r="AS31" s="158">
        <f t="shared" si="82"/>
        <v>1937822.2380000006</v>
      </c>
      <c r="AT31" s="158">
        <f t="shared" si="83"/>
        <v>2054091.5722800007</v>
      </c>
      <c r="AU31" s="158">
        <f t="shared" si="84"/>
        <v>2054091.5722800007</v>
      </c>
      <c r="AV31" s="158">
        <f t="shared" si="85"/>
        <v>2054091.5722800007</v>
      </c>
      <c r="AW31" s="158">
        <f t="shared" si="86"/>
        <v>2054091.5722800007</v>
      </c>
      <c r="AX31" s="158">
        <f t="shared" si="87"/>
        <v>2054091.5722800007</v>
      </c>
      <c r="AY31" s="158">
        <f t="shared" si="88"/>
        <v>2054091.5722800007</v>
      </c>
      <c r="AZ31" s="158">
        <f t="shared" si="89"/>
        <v>2054091.5722800007</v>
      </c>
      <c r="BA31" s="158">
        <f t="shared" si="90"/>
        <v>2054091.5722800007</v>
      </c>
      <c r="BB31" s="158">
        <f t="shared" si="91"/>
        <v>2054091.5722800007</v>
      </c>
      <c r="BC31" s="158">
        <f t="shared" si="92"/>
        <v>2054091.5722800007</v>
      </c>
      <c r="BD31" s="158">
        <f t="shared" si="93"/>
        <v>2054091.5722800007</v>
      </c>
      <c r="BE31" s="158">
        <f t="shared" si="94"/>
        <v>2054091.5722800007</v>
      </c>
      <c r="BF31" s="158">
        <f t="shared" si="95"/>
        <v>2136255.2351712007</v>
      </c>
      <c r="BG31" s="158">
        <f t="shared" si="96"/>
        <v>2136255.2351712007</v>
      </c>
      <c r="BH31" s="158">
        <f t="shared" si="97"/>
        <v>2136255.2351712007</v>
      </c>
      <c r="BI31" s="158">
        <f t="shared" si="98"/>
        <v>2136255.2351712007</v>
      </c>
      <c r="BJ31" s="158">
        <f t="shared" si="99"/>
        <v>2136255.2351712007</v>
      </c>
      <c r="BK31" s="158">
        <f t="shared" si="100"/>
        <v>2136255.2351712007</v>
      </c>
      <c r="BL31" s="158">
        <f t="shared" si="101"/>
        <v>2136255.2351712007</v>
      </c>
      <c r="BM31" s="158">
        <f t="shared" si="102"/>
        <v>2136255.2351712007</v>
      </c>
      <c r="BN31" s="158">
        <f t="shared" si="103"/>
        <v>2136255.2351712007</v>
      </c>
      <c r="BO31" s="158">
        <f t="shared" si="104"/>
        <v>2136255.2351712007</v>
      </c>
      <c r="BP31" s="158">
        <f t="shared" si="105"/>
        <v>2136255.2351712007</v>
      </c>
      <c r="BQ31" s="158">
        <f t="shared" si="106"/>
        <v>2136255.2351712007</v>
      </c>
    </row>
    <row r="32" spans="1:69" x14ac:dyDescent="0.25">
      <c r="A32" s="339">
        <f>+CUC!A1465</f>
        <v>510527</v>
      </c>
      <c r="B32" s="343" t="str">
        <f>+CUC!B1465</f>
        <v xml:space="preserve">         APORTES I.C.B.F.</v>
      </c>
      <c r="C32" s="340">
        <f>+CUC!D1465</f>
        <v>9916400</v>
      </c>
      <c r="D32" s="340">
        <f>+CUC!E1465</f>
        <v>10923547</v>
      </c>
      <c r="E32" s="340">
        <f>+CUC!F1465</f>
        <v>11005828</v>
      </c>
      <c r="F32" s="340">
        <f>+CUC!G1465</f>
        <v>11713700</v>
      </c>
      <c r="G32" s="340">
        <f>+CUC!H1465</f>
        <v>13109733.333333332</v>
      </c>
      <c r="H32" s="340">
        <f t="shared" si="49"/>
        <v>14551804.000000006</v>
      </c>
      <c r="I32" s="333">
        <f t="shared" si="50"/>
        <v>1212650.3333333335</v>
      </c>
      <c r="J32" s="330">
        <f t="shared" ref="J32:U32" si="124">+I32</f>
        <v>1212650.3333333335</v>
      </c>
      <c r="K32" s="330">
        <f t="shared" si="124"/>
        <v>1212650.3333333335</v>
      </c>
      <c r="L32" s="330">
        <f t="shared" si="124"/>
        <v>1212650.3333333335</v>
      </c>
      <c r="M32" s="330">
        <f t="shared" si="124"/>
        <v>1212650.3333333335</v>
      </c>
      <c r="N32" s="330">
        <f t="shared" si="124"/>
        <v>1212650.3333333335</v>
      </c>
      <c r="O32" s="330">
        <f t="shared" si="124"/>
        <v>1212650.3333333335</v>
      </c>
      <c r="P32" s="330">
        <f t="shared" si="124"/>
        <v>1212650.3333333335</v>
      </c>
      <c r="Q32" s="330">
        <f t="shared" si="124"/>
        <v>1212650.3333333335</v>
      </c>
      <c r="R32" s="330">
        <f t="shared" si="124"/>
        <v>1212650.3333333335</v>
      </c>
      <c r="S32" s="330">
        <f t="shared" si="124"/>
        <v>1212650.3333333335</v>
      </c>
      <c r="T32" s="330">
        <f t="shared" si="124"/>
        <v>1212650.3333333335</v>
      </c>
      <c r="U32" s="330">
        <f t="shared" si="124"/>
        <v>1212650.3333333335</v>
      </c>
      <c r="V32" s="158">
        <f t="shared" si="59"/>
        <v>1346041.8700000003</v>
      </c>
      <c r="W32" s="158">
        <f t="shared" si="60"/>
        <v>1346041.8700000003</v>
      </c>
      <c r="X32" s="158">
        <f t="shared" si="61"/>
        <v>1346041.8700000003</v>
      </c>
      <c r="Y32" s="158">
        <f t="shared" si="62"/>
        <v>1346041.8700000003</v>
      </c>
      <c r="Z32" s="158">
        <f t="shared" si="63"/>
        <v>1346041.8700000003</v>
      </c>
      <c r="AA32" s="158">
        <f t="shared" si="64"/>
        <v>1346041.8700000003</v>
      </c>
      <c r="AB32" s="158">
        <f t="shared" si="65"/>
        <v>1346041.8700000003</v>
      </c>
      <c r="AC32" s="158">
        <f t="shared" si="66"/>
        <v>1346041.8700000003</v>
      </c>
      <c r="AD32" s="158">
        <f t="shared" si="67"/>
        <v>1346041.8700000003</v>
      </c>
      <c r="AE32" s="158">
        <f t="shared" si="68"/>
        <v>1346041.8700000003</v>
      </c>
      <c r="AF32" s="158">
        <f t="shared" si="69"/>
        <v>1346041.8700000003</v>
      </c>
      <c r="AG32" s="158">
        <f t="shared" si="70"/>
        <v>1346041.8700000003</v>
      </c>
      <c r="AH32" s="158">
        <f t="shared" si="71"/>
        <v>1453725.2196000004</v>
      </c>
      <c r="AI32" s="158">
        <f t="shared" si="72"/>
        <v>1453725.2196000004</v>
      </c>
      <c r="AJ32" s="158">
        <f t="shared" si="73"/>
        <v>1453725.2196000004</v>
      </c>
      <c r="AK32" s="158">
        <f t="shared" si="74"/>
        <v>1453725.2196000004</v>
      </c>
      <c r="AL32" s="158">
        <f t="shared" si="75"/>
        <v>1453725.2196000004</v>
      </c>
      <c r="AM32" s="158">
        <f t="shared" si="76"/>
        <v>1453725.2196000004</v>
      </c>
      <c r="AN32" s="158">
        <f t="shared" si="77"/>
        <v>1453725.2196000004</v>
      </c>
      <c r="AO32" s="158">
        <f t="shared" si="78"/>
        <v>1453725.2196000004</v>
      </c>
      <c r="AP32" s="158">
        <f t="shared" si="79"/>
        <v>1453725.2196000004</v>
      </c>
      <c r="AQ32" s="158">
        <f t="shared" si="80"/>
        <v>1453725.2196000004</v>
      </c>
      <c r="AR32" s="158">
        <f t="shared" si="81"/>
        <v>1453725.2196000004</v>
      </c>
      <c r="AS32" s="158">
        <f t="shared" si="82"/>
        <v>1453725.2196000004</v>
      </c>
      <c r="AT32" s="158">
        <f t="shared" si="83"/>
        <v>1540948.7327760006</v>
      </c>
      <c r="AU32" s="158">
        <f t="shared" si="84"/>
        <v>1540948.7327760006</v>
      </c>
      <c r="AV32" s="158">
        <f t="shared" si="85"/>
        <v>1540948.7327760006</v>
      </c>
      <c r="AW32" s="158">
        <f t="shared" si="86"/>
        <v>1540948.7327760006</v>
      </c>
      <c r="AX32" s="158">
        <f t="shared" si="87"/>
        <v>1540948.7327760006</v>
      </c>
      <c r="AY32" s="158">
        <f t="shared" si="88"/>
        <v>1540948.7327760006</v>
      </c>
      <c r="AZ32" s="158">
        <f t="shared" si="89"/>
        <v>1540948.7327760006</v>
      </c>
      <c r="BA32" s="158">
        <f t="shared" si="90"/>
        <v>1540948.7327760006</v>
      </c>
      <c r="BB32" s="158">
        <f t="shared" si="91"/>
        <v>1540948.7327760006</v>
      </c>
      <c r="BC32" s="158">
        <f t="shared" si="92"/>
        <v>1540948.7327760006</v>
      </c>
      <c r="BD32" s="158">
        <f t="shared" si="93"/>
        <v>1540948.7327760006</v>
      </c>
      <c r="BE32" s="158">
        <f t="shared" si="94"/>
        <v>1540948.7327760006</v>
      </c>
      <c r="BF32" s="158">
        <f t="shared" si="95"/>
        <v>1602586.6820870407</v>
      </c>
      <c r="BG32" s="158">
        <f t="shared" si="96"/>
        <v>1602586.6820870407</v>
      </c>
      <c r="BH32" s="158">
        <f t="shared" si="97"/>
        <v>1602586.6820870407</v>
      </c>
      <c r="BI32" s="158">
        <f t="shared" si="98"/>
        <v>1602586.6820870407</v>
      </c>
      <c r="BJ32" s="158">
        <f t="shared" si="99"/>
        <v>1602586.6820870407</v>
      </c>
      <c r="BK32" s="158">
        <f t="shared" si="100"/>
        <v>1602586.6820870407</v>
      </c>
      <c r="BL32" s="158">
        <f t="shared" si="101"/>
        <v>1602586.6820870407</v>
      </c>
      <c r="BM32" s="158">
        <f t="shared" si="102"/>
        <v>1602586.6820870407</v>
      </c>
      <c r="BN32" s="158">
        <f t="shared" si="103"/>
        <v>1602586.6820870407</v>
      </c>
      <c r="BO32" s="158">
        <f t="shared" si="104"/>
        <v>1602586.6820870407</v>
      </c>
      <c r="BP32" s="158">
        <f t="shared" si="105"/>
        <v>1602586.6820870407</v>
      </c>
      <c r="BQ32" s="158">
        <f t="shared" si="106"/>
        <v>1602586.6820870407</v>
      </c>
    </row>
    <row r="33" spans="1:69" x14ac:dyDescent="0.25">
      <c r="A33" s="339">
        <f>+CUC!A1466</f>
        <v>510528</v>
      </c>
      <c r="B33" s="343" t="str">
        <f>+CUC!B1466</f>
        <v xml:space="preserve">         APORTES SENA</v>
      </c>
      <c r="C33" s="340">
        <f>+CUC!D1466</f>
        <v>6608500</v>
      </c>
      <c r="D33" s="340">
        <f>+CUC!E1466</f>
        <v>7284632</v>
      </c>
      <c r="E33" s="340">
        <f>+CUC!F1466</f>
        <v>7339920</v>
      </c>
      <c r="F33" s="340">
        <f>+CUC!G1466</f>
        <v>7810700</v>
      </c>
      <c r="G33" s="340">
        <f>+CUC!H1466</f>
        <v>8742266.6666666679</v>
      </c>
      <c r="H33" s="340">
        <f t="shared" si="49"/>
        <v>9703916.0000000019</v>
      </c>
      <c r="I33" s="333">
        <f t="shared" si="50"/>
        <v>808659.66666666686</v>
      </c>
      <c r="J33" s="330">
        <f t="shared" ref="J33:U33" si="125">+I33</f>
        <v>808659.66666666686</v>
      </c>
      <c r="K33" s="330">
        <f t="shared" si="125"/>
        <v>808659.66666666686</v>
      </c>
      <c r="L33" s="330">
        <f t="shared" si="125"/>
        <v>808659.66666666686</v>
      </c>
      <c r="M33" s="330">
        <f t="shared" si="125"/>
        <v>808659.66666666686</v>
      </c>
      <c r="N33" s="330">
        <f t="shared" si="125"/>
        <v>808659.66666666686</v>
      </c>
      <c r="O33" s="330">
        <f t="shared" si="125"/>
        <v>808659.66666666686</v>
      </c>
      <c r="P33" s="330">
        <f t="shared" si="125"/>
        <v>808659.66666666686</v>
      </c>
      <c r="Q33" s="330">
        <f t="shared" si="125"/>
        <v>808659.66666666686</v>
      </c>
      <c r="R33" s="330">
        <f t="shared" si="125"/>
        <v>808659.66666666686</v>
      </c>
      <c r="S33" s="330">
        <f t="shared" si="125"/>
        <v>808659.66666666686</v>
      </c>
      <c r="T33" s="330">
        <f t="shared" si="125"/>
        <v>808659.66666666686</v>
      </c>
      <c r="U33" s="330">
        <f t="shared" si="125"/>
        <v>808659.66666666686</v>
      </c>
      <c r="V33" s="158">
        <f t="shared" si="59"/>
        <v>897612.23000000033</v>
      </c>
      <c r="W33" s="158">
        <f t="shared" si="60"/>
        <v>897612.23000000033</v>
      </c>
      <c r="X33" s="158">
        <f t="shared" si="61"/>
        <v>897612.23000000033</v>
      </c>
      <c r="Y33" s="158">
        <f t="shared" si="62"/>
        <v>897612.23000000033</v>
      </c>
      <c r="Z33" s="158">
        <f t="shared" si="63"/>
        <v>897612.23000000033</v>
      </c>
      <c r="AA33" s="158">
        <f t="shared" si="64"/>
        <v>897612.23000000033</v>
      </c>
      <c r="AB33" s="158">
        <f t="shared" si="65"/>
        <v>897612.23000000033</v>
      </c>
      <c r="AC33" s="158">
        <f t="shared" si="66"/>
        <v>897612.23000000033</v>
      </c>
      <c r="AD33" s="158">
        <f t="shared" si="67"/>
        <v>897612.23000000033</v>
      </c>
      <c r="AE33" s="158">
        <f t="shared" si="68"/>
        <v>897612.23000000033</v>
      </c>
      <c r="AF33" s="158">
        <f t="shared" si="69"/>
        <v>897612.23000000033</v>
      </c>
      <c r="AG33" s="158">
        <f t="shared" si="70"/>
        <v>897612.23000000033</v>
      </c>
      <c r="AH33" s="158">
        <f t="shared" si="71"/>
        <v>969421.20840000047</v>
      </c>
      <c r="AI33" s="158">
        <f t="shared" si="72"/>
        <v>969421.20840000047</v>
      </c>
      <c r="AJ33" s="158">
        <f t="shared" si="73"/>
        <v>969421.20840000047</v>
      </c>
      <c r="AK33" s="158">
        <f t="shared" si="74"/>
        <v>969421.20840000047</v>
      </c>
      <c r="AL33" s="158">
        <f t="shared" si="75"/>
        <v>969421.20840000047</v>
      </c>
      <c r="AM33" s="158">
        <f t="shared" si="76"/>
        <v>969421.20840000047</v>
      </c>
      <c r="AN33" s="158">
        <f t="shared" si="77"/>
        <v>969421.20840000047</v>
      </c>
      <c r="AO33" s="158">
        <f t="shared" si="78"/>
        <v>969421.20840000047</v>
      </c>
      <c r="AP33" s="158">
        <f t="shared" si="79"/>
        <v>969421.20840000047</v>
      </c>
      <c r="AQ33" s="158">
        <f t="shared" si="80"/>
        <v>969421.20840000047</v>
      </c>
      <c r="AR33" s="158">
        <f t="shared" si="81"/>
        <v>969421.20840000047</v>
      </c>
      <c r="AS33" s="158">
        <f t="shared" si="82"/>
        <v>969421.20840000047</v>
      </c>
      <c r="AT33" s="158">
        <f t="shared" si="83"/>
        <v>1027586.4809040006</v>
      </c>
      <c r="AU33" s="158">
        <f t="shared" si="84"/>
        <v>1027586.4809040006</v>
      </c>
      <c r="AV33" s="158">
        <f t="shared" si="85"/>
        <v>1027586.4809040006</v>
      </c>
      <c r="AW33" s="158">
        <f t="shared" si="86"/>
        <v>1027586.4809040006</v>
      </c>
      <c r="AX33" s="158">
        <f t="shared" si="87"/>
        <v>1027586.4809040006</v>
      </c>
      <c r="AY33" s="158">
        <f t="shared" si="88"/>
        <v>1027586.4809040006</v>
      </c>
      <c r="AZ33" s="158">
        <f t="shared" si="89"/>
        <v>1027586.4809040006</v>
      </c>
      <c r="BA33" s="158">
        <f t="shared" si="90"/>
        <v>1027586.4809040006</v>
      </c>
      <c r="BB33" s="158">
        <f t="shared" si="91"/>
        <v>1027586.4809040006</v>
      </c>
      <c r="BC33" s="158">
        <f t="shared" si="92"/>
        <v>1027586.4809040006</v>
      </c>
      <c r="BD33" s="158">
        <f t="shared" si="93"/>
        <v>1027586.4809040006</v>
      </c>
      <c r="BE33" s="158">
        <f t="shared" si="94"/>
        <v>1027586.4809040006</v>
      </c>
      <c r="BF33" s="158">
        <f t="shared" si="95"/>
        <v>1068689.9401401607</v>
      </c>
      <c r="BG33" s="158">
        <f t="shared" si="96"/>
        <v>1068689.9401401607</v>
      </c>
      <c r="BH33" s="158">
        <f t="shared" si="97"/>
        <v>1068689.9401401607</v>
      </c>
      <c r="BI33" s="158">
        <f t="shared" si="98"/>
        <v>1068689.9401401607</v>
      </c>
      <c r="BJ33" s="158">
        <f t="shared" si="99"/>
        <v>1068689.9401401607</v>
      </c>
      <c r="BK33" s="158">
        <f t="shared" si="100"/>
        <v>1068689.9401401607</v>
      </c>
      <c r="BL33" s="158">
        <f t="shared" si="101"/>
        <v>1068689.9401401607</v>
      </c>
      <c r="BM33" s="158">
        <f t="shared" si="102"/>
        <v>1068689.9401401607</v>
      </c>
      <c r="BN33" s="158">
        <f t="shared" si="103"/>
        <v>1068689.9401401607</v>
      </c>
      <c r="BO33" s="158">
        <f t="shared" si="104"/>
        <v>1068689.9401401607</v>
      </c>
      <c r="BP33" s="158">
        <f t="shared" si="105"/>
        <v>1068689.9401401607</v>
      </c>
      <c r="BQ33" s="158">
        <f t="shared" si="106"/>
        <v>1068689.9401401607</v>
      </c>
    </row>
    <row r="34" spans="1:69" hidden="1" x14ac:dyDescent="0.25">
      <c r="A34" s="339">
        <f>+CUC!A1467</f>
        <v>510529</v>
      </c>
      <c r="B34" s="343" t="str">
        <f>+CUC!B1467</f>
        <v xml:space="preserve">         APORTES SINDICALES</v>
      </c>
      <c r="C34" s="340">
        <f>+CUC!D1467</f>
        <v>0</v>
      </c>
      <c r="D34" s="340">
        <f>+CUC!E1467</f>
        <v>0</v>
      </c>
      <c r="E34" s="340">
        <f>+CUC!F1467</f>
        <v>0</v>
      </c>
      <c r="F34" s="340">
        <f>+CUC!G1467</f>
        <v>0</v>
      </c>
      <c r="G34" s="340">
        <f>+CUC!H1467</f>
        <v>0</v>
      </c>
      <c r="H34" s="340">
        <f t="shared" si="49"/>
        <v>0</v>
      </c>
      <c r="I34" s="333">
        <f t="shared" si="50"/>
        <v>0</v>
      </c>
      <c r="J34" s="330">
        <f t="shared" ref="J34:U34" si="126">+I34</f>
        <v>0</v>
      </c>
      <c r="K34" s="330">
        <f t="shared" si="126"/>
        <v>0</v>
      </c>
      <c r="L34" s="330">
        <f t="shared" si="126"/>
        <v>0</v>
      </c>
      <c r="M34" s="330">
        <f t="shared" si="126"/>
        <v>0</v>
      </c>
      <c r="N34" s="330">
        <f t="shared" si="126"/>
        <v>0</v>
      </c>
      <c r="O34" s="330">
        <f t="shared" si="126"/>
        <v>0</v>
      </c>
      <c r="P34" s="330">
        <f t="shared" si="126"/>
        <v>0</v>
      </c>
      <c r="Q34" s="330">
        <f t="shared" si="126"/>
        <v>0</v>
      </c>
      <c r="R34" s="330">
        <f t="shared" si="126"/>
        <v>0</v>
      </c>
      <c r="S34" s="330">
        <f t="shared" si="126"/>
        <v>0</v>
      </c>
      <c r="T34" s="330">
        <f t="shared" si="126"/>
        <v>0</v>
      </c>
      <c r="U34" s="330">
        <f t="shared" si="126"/>
        <v>0</v>
      </c>
      <c r="V34" s="158">
        <f t="shared" si="59"/>
        <v>0</v>
      </c>
      <c r="W34" s="158">
        <f t="shared" si="60"/>
        <v>0</v>
      </c>
      <c r="X34" s="158">
        <f t="shared" si="61"/>
        <v>0</v>
      </c>
      <c r="Y34" s="158">
        <f t="shared" si="62"/>
        <v>0</v>
      </c>
      <c r="Z34" s="158">
        <f t="shared" si="63"/>
        <v>0</v>
      </c>
      <c r="AA34" s="158">
        <f t="shared" si="64"/>
        <v>0</v>
      </c>
      <c r="AB34" s="158">
        <f t="shared" si="65"/>
        <v>0</v>
      </c>
      <c r="AC34" s="158">
        <f t="shared" si="66"/>
        <v>0</v>
      </c>
      <c r="AD34" s="158">
        <f t="shared" si="67"/>
        <v>0</v>
      </c>
      <c r="AE34" s="158">
        <f t="shared" si="68"/>
        <v>0</v>
      </c>
      <c r="AF34" s="158">
        <f t="shared" si="69"/>
        <v>0</v>
      </c>
      <c r="AG34" s="158">
        <f t="shared" si="70"/>
        <v>0</v>
      </c>
      <c r="AH34" s="158">
        <f t="shared" si="71"/>
        <v>0</v>
      </c>
      <c r="AI34" s="158">
        <f t="shared" si="72"/>
        <v>0</v>
      </c>
      <c r="AJ34" s="158">
        <f t="shared" si="73"/>
        <v>0</v>
      </c>
      <c r="AK34" s="158">
        <f t="shared" si="74"/>
        <v>0</v>
      </c>
      <c r="AL34" s="158">
        <f t="shared" si="75"/>
        <v>0</v>
      </c>
      <c r="AM34" s="158">
        <f t="shared" si="76"/>
        <v>0</v>
      </c>
      <c r="AN34" s="158">
        <f t="shared" si="77"/>
        <v>0</v>
      </c>
      <c r="AO34" s="158">
        <f t="shared" si="78"/>
        <v>0</v>
      </c>
      <c r="AP34" s="158">
        <f t="shared" si="79"/>
        <v>0</v>
      </c>
      <c r="AQ34" s="158">
        <f t="shared" si="80"/>
        <v>0</v>
      </c>
      <c r="AR34" s="158">
        <f t="shared" si="81"/>
        <v>0</v>
      </c>
      <c r="AS34" s="158">
        <f t="shared" si="82"/>
        <v>0</v>
      </c>
      <c r="AT34" s="158">
        <f t="shared" si="83"/>
        <v>0</v>
      </c>
      <c r="AU34" s="158">
        <f t="shared" si="84"/>
        <v>0</v>
      </c>
      <c r="AV34" s="158">
        <f t="shared" si="85"/>
        <v>0</v>
      </c>
      <c r="AW34" s="158">
        <f t="shared" si="86"/>
        <v>0</v>
      </c>
      <c r="AX34" s="158">
        <f t="shared" si="87"/>
        <v>0</v>
      </c>
      <c r="AY34" s="158">
        <f t="shared" si="88"/>
        <v>0</v>
      </c>
      <c r="AZ34" s="158">
        <f t="shared" si="89"/>
        <v>0</v>
      </c>
      <c r="BA34" s="158">
        <f t="shared" si="90"/>
        <v>0</v>
      </c>
      <c r="BB34" s="158">
        <f t="shared" si="91"/>
        <v>0</v>
      </c>
      <c r="BC34" s="158">
        <f t="shared" si="92"/>
        <v>0</v>
      </c>
      <c r="BD34" s="158">
        <f t="shared" si="93"/>
        <v>0</v>
      </c>
      <c r="BE34" s="158">
        <f t="shared" si="94"/>
        <v>0</v>
      </c>
      <c r="BF34" s="158">
        <f t="shared" si="95"/>
        <v>0</v>
      </c>
      <c r="BG34" s="158">
        <f t="shared" si="96"/>
        <v>0</v>
      </c>
      <c r="BH34" s="158">
        <f t="shared" si="97"/>
        <v>0</v>
      </c>
      <c r="BI34" s="158">
        <f t="shared" si="98"/>
        <v>0</v>
      </c>
      <c r="BJ34" s="158">
        <f t="shared" si="99"/>
        <v>0</v>
      </c>
      <c r="BK34" s="158">
        <f t="shared" si="100"/>
        <v>0</v>
      </c>
      <c r="BL34" s="158">
        <f t="shared" si="101"/>
        <v>0</v>
      </c>
      <c r="BM34" s="158">
        <f t="shared" si="102"/>
        <v>0</v>
      </c>
      <c r="BN34" s="158">
        <f t="shared" si="103"/>
        <v>0</v>
      </c>
      <c r="BO34" s="158">
        <f t="shared" si="104"/>
        <v>0</v>
      </c>
      <c r="BP34" s="158">
        <f t="shared" si="105"/>
        <v>0</v>
      </c>
      <c r="BQ34" s="158">
        <f t="shared" si="106"/>
        <v>0</v>
      </c>
    </row>
    <row r="35" spans="1:69" x14ac:dyDescent="0.25">
      <c r="A35" s="339">
        <f>+CUC!A1468</f>
        <v>510530</v>
      </c>
      <c r="B35" s="343" t="str">
        <f>+CUC!B1468</f>
        <v xml:space="preserve">         SEGUROS</v>
      </c>
      <c r="C35" s="340">
        <f>+CUC!D1468</f>
        <v>660610</v>
      </c>
      <c r="D35" s="340">
        <f>+CUC!E1468</f>
        <v>936443</v>
      </c>
      <c r="E35" s="340">
        <f>+CUC!F1468</f>
        <v>1024270</v>
      </c>
      <c r="F35" s="340">
        <f>+CUC!G1468</f>
        <v>1030638</v>
      </c>
      <c r="G35" s="340">
        <f>+CUC!H1468</f>
        <v>1295012</v>
      </c>
      <c r="H35" s="340">
        <f t="shared" si="49"/>
        <v>1437463.3200000003</v>
      </c>
      <c r="I35" s="333">
        <f t="shared" si="50"/>
        <v>119788.61000000002</v>
      </c>
      <c r="J35" s="330">
        <f t="shared" ref="J35:U35" si="127">+I35</f>
        <v>119788.61000000002</v>
      </c>
      <c r="K35" s="330">
        <f t="shared" si="127"/>
        <v>119788.61000000002</v>
      </c>
      <c r="L35" s="330">
        <f t="shared" si="127"/>
        <v>119788.61000000002</v>
      </c>
      <c r="M35" s="330">
        <f t="shared" si="127"/>
        <v>119788.61000000002</v>
      </c>
      <c r="N35" s="330">
        <f t="shared" si="127"/>
        <v>119788.61000000002</v>
      </c>
      <c r="O35" s="330">
        <f t="shared" si="127"/>
        <v>119788.61000000002</v>
      </c>
      <c r="P35" s="330">
        <f t="shared" si="127"/>
        <v>119788.61000000002</v>
      </c>
      <c r="Q35" s="330">
        <f t="shared" si="127"/>
        <v>119788.61000000002</v>
      </c>
      <c r="R35" s="330">
        <f t="shared" si="127"/>
        <v>119788.61000000002</v>
      </c>
      <c r="S35" s="330">
        <f t="shared" si="127"/>
        <v>119788.61000000002</v>
      </c>
      <c r="T35" s="330">
        <f t="shared" si="127"/>
        <v>119788.61000000002</v>
      </c>
      <c r="U35" s="330">
        <f t="shared" si="127"/>
        <v>119788.61000000002</v>
      </c>
      <c r="V35" s="158">
        <f t="shared" si="59"/>
        <v>132965.35710000002</v>
      </c>
      <c r="W35" s="158">
        <f t="shared" si="60"/>
        <v>132965.35710000002</v>
      </c>
      <c r="X35" s="158">
        <f t="shared" si="61"/>
        <v>132965.35710000002</v>
      </c>
      <c r="Y35" s="158">
        <f t="shared" si="62"/>
        <v>132965.35710000002</v>
      </c>
      <c r="Z35" s="158">
        <f t="shared" si="63"/>
        <v>132965.35710000002</v>
      </c>
      <c r="AA35" s="158">
        <f t="shared" si="64"/>
        <v>132965.35710000002</v>
      </c>
      <c r="AB35" s="158">
        <f t="shared" si="65"/>
        <v>132965.35710000002</v>
      </c>
      <c r="AC35" s="158">
        <f t="shared" si="66"/>
        <v>132965.35710000002</v>
      </c>
      <c r="AD35" s="158">
        <f t="shared" si="67"/>
        <v>132965.35710000002</v>
      </c>
      <c r="AE35" s="158">
        <f t="shared" si="68"/>
        <v>132965.35710000002</v>
      </c>
      <c r="AF35" s="158">
        <f t="shared" si="69"/>
        <v>132965.35710000002</v>
      </c>
      <c r="AG35" s="158">
        <f t="shared" si="70"/>
        <v>132965.35710000002</v>
      </c>
      <c r="AH35" s="158">
        <f t="shared" si="71"/>
        <v>143602.58566800004</v>
      </c>
      <c r="AI35" s="158">
        <f t="shared" si="72"/>
        <v>143602.58566800004</v>
      </c>
      <c r="AJ35" s="158">
        <f t="shared" si="73"/>
        <v>143602.58566800004</v>
      </c>
      <c r="AK35" s="158">
        <f t="shared" si="74"/>
        <v>143602.58566800004</v>
      </c>
      <c r="AL35" s="158">
        <f t="shared" si="75"/>
        <v>143602.58566800004</v>
      </c>
      <c r="AM35" s="158">
        <f t="shared" si="76"/>
        <v>143602.58566800004</v>
      </c>
      <c r="AN35" s="158">
        <f t="shared" si="77"/>
        <v>143602.58566800004</v>
      </c>
      <c r="AO35" s="158">
        <f t="shared" si="78"/>
        <v>143602.58566800004</v>
      </c>
      <c r="AP35" s="158">
        <f t="shared" si="79"/>
        <v>143602.58566800004</v>
      </c>
      <c r="AQ35" s="158">
        <f t="shared" si="80"/>
        <v>143602.58566800004</v>
      </c>
      <c r="AR35" s="158">
        <f t="shared" si="81"/>
        <v>143602.58566800004</v>
      </c>
      <c r="AS35" s="158">
        <f t="shared" si="82"/>
        <v>143602.58566800004</v>
      </c>
      <c r="AT35" s="158">
        <f t="shared" si="83"/>
        <v>152218.74080808007</v>
      </c>
      <c r="AU35" s="158">
        <f t="shared" si="84"/>
        <v>152218.74080808007</v>
      </c>
      <c r="AV35" s="158">
        <f t="shared" si="85"/>
        <v>152218.74080808007</v>
      </c>
      <c r="AW35" s="158">
        <f t="shared" si="86"/>
        <v>152218.74080808007</v>
      </c>
      <c r="AX35" s="158">
        <f t="shared" si="87"/>
        <v>152218.74080808007</v>
      </c>
      <c r="AY35" s="158">
        <f t="shared" si="88"/>
        <v>152218.74080808007</v>
      </c>
      <c r="AZ35" s="158">
        <f t="shared" si="89"/>
        <v>152218.74080808007</v>
      </c>
      <c r="BA35" s="158">
        <f t="shared" si="90"/>
        <v>152218.74080808007</v>
      </c>
      <c r="BB35" s="158">
        <f t="shared" si="91"/>
        <v>152218.74080808007</v>
      </c>
      <c r="BC35" s="158">
        <f t="shared" si="92"/>
        <v>152218.74080808007</v>
      </c>
      <c r="BD35" s="158">
        <f t="shared" si="93"/>
        <v>152218.74080808007</v>
      </c>
      <c r="BE35" s="158">
        <f t="shared" si="94"/>
        <v>152218.74080808007</v>
      </c>
      <c r="BF35" s="158">
        <f t="shared" si="95"/>
        <v>158307.49044040329</v>
      </c>
      <c r="BG35" s="158">
        <f t="shared" si="96"/>
        <v>158307.49044040329</v>
      </c>
      <c r="BH35" s="158">
        <f t="shared" si="97"/>
        <v>158307.49044040329</v>
      </c>
      <c r="BI35" s="158">
        <f t="shared" si="98"/>
        <v>158307.49044040329</v>
      </c>
      <c r="BJ35" s="158">
        <f t="shared" si="99"/>
        <v>158307.49044040329</v>
      </c>
      <c r="BK35" s="158">
        <f t="shared" si="100"/>
        <v>158307.49044040329</v>
      </c>
      <c r="BL35" s="158">
        <f t="shared" si="101"/>
        <v>158307.49044040329</v>
      </c>
      <c r="BM35" s="158">
        <f t="shared" si="102"/>
        <v>158307.49044040329</v>
      </c>
      <c r="BN35" s="158">
        <f t="shared" si="103"/>
        <v>158307.49044040329</v>
      </c>
      <c r="BO35" s="158">
        <f t="shared" si="104"/>
        <v>158307.49044040329</v>
      </c>
      <c r="BP35" s="158">
        <f t="shared" si="105"/>
        <v>158307.49044040329</v>
      </c>
      <c r="BQ35" s="158">
        <f t="shared" si="106"/>
        <v>158307.49044040329</v>
      </c>
    </row>
    <row r="36" spans="1:69" x14ac:dyDescent="0.25">
      <c r="A36" s="339">
        <f>+CUC!A1469</f>
        <v>510531</v>
      </c>
      <c r="B36" s="343" t="str">
        <f>+CUC!B1469</f>
        <v xml:space="preserve">         CAPACITACION AL PERSONAL</v>
      </c>
      <c r="C36" s="340">
        <f>+CUC!D1469</f>
        <v>160000</v>
      </c>
      <c r="D36" s="340">
        <f>+CUC!E1469</f>
        <v>860000</v>
      </c>
      <c r="E36" s="340">
        <f>+CUC!F1469</f>
        <v>592438</v>
      </c>
      <c r="F36" s="340">
        <f>+CUC!G1469</f>
        <v>2055000</v>
      </c>
      <c r="G36" s="340">
        <f>+CUC!H1469</f>
        <v>1413333.3333333335</v>
      </c>
      <c r="H36" s="340">
        <f t="shared" si="49"/>
        <v>1568800</v>
      </c>
      <c r="I36" s="333">
        <f t="shared" si="50"/>
        <v>130733.33333333336</v>
      </c>
      <c r="J36" s="330">
        <f t="shared" ref="J36:U36" si="128">+I36</f>
        <v>130733.33333333336</v>
      </c>
      <c r="K36" s="330">
        <f t="shared" si="128"/>
        <v>130733.33333333336</v>
      </c>
      <c r="L36" s="330">
        <f t="shared" si="128"/>
        <v>130733.33333333336</v>
      </c>
      <c r="M36" s="330">
        <f t="shared" si="128"/>
        <v>130733.33333333336</v>
      </c>
      <c r="N36" s="330">
        <f t="shared" si="128"/>
        <v>130733.33333333336</v>
      </c>
      <c r="O36" s="330">
        <f t="shared" si="128"/>
        <v>130733.33333333336</v>
      </c>
      <c r="P36" s="330">
        <f t="shared" si="128"/>
        <v>130733.33333333336</v>
      </c>
      <c r="Q36" s="330">
        <f t="shared" si="128"/>
        <v>130733.33333333336</v>
      </c>
      <c r="R36" s="330">
        <f t="shared" si="128"/>
        <v>130733.33333333336</v>
      </c>
      <c r="S36" s="330">
        <f t="shared" si="128"/>
        <v>130733.33333333336</v>
      </c>
      <c r="T36" s="330">
        <f t="shared" si="128"/>
        <v>130733.33333333336</v>
      </c>
      <c r="U36" s="330">
        <f t="shared" si="128"/>
        <v>130733.33333333336</v>
      </c>
      <c r="V36" s="158">
        <f t="shared" si="59"/>
        <v>145114.00000000003</v>
      </c>
      <c r="W36" s="158">
        <f t="shared" si="60"/>
        <v>145114.00000000003</v>
      </c>
      <c r="X36" s="158">
        <f t="shared" si="61"/>
        <v>145114.00000000003</v>
      </c>
      <c r="Y36" s="158">
        <f t="shared" si="62"/>
        <v>145114.00000000003</v>
      </c>
      <c r="Z36" s="158">
        <f t="shared" si="63"/>
        <v>145114.00000000003</v>
      </c>
      <c r="AA36" s="158">
        <f t="shared" si="64"/>
        <v>145114.00000000003</v>
      </c>
      <c r="AB36" s="158">
        <f t="shared" si="65"/>
        <v>145114.00000000003</v>
      </c>
      <c r="AC36" s="158">
        <f t="shared" si="66"/>
        <v>145114.00000000003</v>
      </c>
      <c r="AD36" s="158">
        <f t="shared" si="67"/>
        <v>145114.00000000003</v>
      </c>
      <c r="AE36" s="158">
        <f t="shared" si="68"/>
        <v>145114.00000000003</v>
      </c>
      <c r="AF36" s="158">
        <f t="shared" si="69"/>
        <v>145114.00000000003</v>
      </c>
      <c r="AG36" s="158">
        <f t="shared" si="70"/>
        <v>145114.00000000003</v>
      </c>
      <c r="AH36" s="158">
        <f t="shared" si="71"/>
        <v>156723.12000000005</v>
      </c>
      <c r="AI36" s="158">
        <f t="shared" si="72"/>
        <v>156723.12000000005</v>
      </c>
      <c r="AJ36" s="158">
        <f t="shared" si="73"/>
        <v>156723.12000000005</v>
      </c>
      <c r="AK36" s="158">
        <f t="shared" si="74"/>
        <v>156723.12000000005</v>
      </c>
      <c r="AL36" s="158">
        <f t="shared" si="75"/>
        <v>156723.12000000005</v>
      </c>
      <c r="AM36" s="158">
        <f t="shared" si="76"/>
        <v>156723.12000000005</v>
      </c>
      <c r="AN36" s="158">
        <f t="shared" si="77"/>
        <v>156723.12000000005</v>
      </c>
      <c r="AO36" s="158">
        <f t="shared" si="78"/>
        <v>156723.12000000005</v>
      </c>
      <c r="AP36" s="158">
        <f t="shared" si="79"/>
        <v>156723.12000000005</v>
      </c>
      <c r="AQ36" s="158">
        <f t="shared" si="80"/>
        <v>156723.12000000005</v>
      </c>
      <c r="AR36" s="158">
        <f t="shared" si="81"/>
        <v>156723.12000000005</v>
      </c>
      <c r="AS36" s="158">
        <f t="shared" si="82"/>
        <v>156723.12000000005</v>
      </c>
      <c r="AT36" s="158">
        <f t="shared" si="83"/>
        <v>166126.50720000005</v>
      </c>
      <c r="AU36" s="158">
        <f t="shared" si="84"/>
        <v>166126.50720000005</v>
      </c>
      <c r="AV36" s="158">
        <f t="shared" si="85"/>
        <v>166126.50720000005</v>
      </c>
      <c r="AW36" s="158">
        <f t="shared" si="86"/>
        <v>166126.50720000005</v>
      </c>
      <c r="AX36" s="158">
        <f t="shared" si="87"/>
        <v>166126.50720000005</v>
      </c>
      <c r="AY36" s="158">
        <f t="shared" si="88"/>
        <v>166126.50720000005</v>
      </c>
      <c r="AZ36" s="158">
        <f t="shared" si="89"/>
        <v>166126.50720000005</v>
      </c>
      <c r="BA36" s="158">
        <f t="shared" si="90"/>
        <v>166126.50720000005</v>
      </c>
      <c r="BB36" s="158">
        <f t="shared" si="91"/>
        <v>166126.50720000005</v>
      </c>
      <c r="BC36" s="158">
        <f t="shared" si="92"/>
        <v>166126.50720000005</v>
      </c>
      <c r="BD36" s="158">
        <f t="shared" si="93"/>
        <v>166126.50720000005</v>
      </c>
      <c r="BE36" s="158">
        <f t="shared" si="94"/>
        <v>166126.50720000005</v>
      </c>
      <c r="BF36" s="158">
        <f t="shared" si="95"/>
        <v>172771.56748800006</v>
      </c>
      <c r="BG36" s="158">
        <f t="shared" si="96"/>
        <v>172771.56748800006</v>
      </c>
      <c r="BH36" s="158">
        <f t="shared" si="97"/>
        <v>172771.56748800006</v>
      </c>
      <c r="BI36" s="158">
        <f t="shared" si="98"/>
        <v>172771.56748800006</v>
      </c>
      <c r="BJ36" s="158">
        <f t="shared" si="99"/>
        <v>172771.56748800006</v>
      </c>
      <c r="BK36" s="158">
        <f t="shared" si="100"/>
        <v>172771.56748800006</v>
      </c>
      <c r="BL36" s="158">
        <f t="shared" si="101"/>
        <v>172771.56748800006</v>
      </c>
      <c r="BM36" s="158">
        <f t="shared" si="102"/>
        <v>172771.56748800006</v>
      </c>
      <c r="BN36" s="158">
        <f t="shared" si="103"/>
        <v>172771.56748800006</v>
      </c>
      <c r="BO36" s="158">
        <f t="shared" si="104"/>
        <v>172771.56748800006</v>
      </c>
      <c r="BP36" s="158">
        <f t="shared" si="105"/>
        <v>172771.56748800006</v>
      </c>
      <c r="BQ36" s="158">
        <f t="shared" si="106"/>
        <v>172771.56748800006</v>
      </c>
    </row>
    <row r="37" spans="1:69" hidden="1" x14ac:dyDescent="0.25">
      <c r="A37" s="339">
        <f>+CUC!A1470</f>
        <v>510532</v>
      </c>
      <c r="B37" s="343" t="str">
        <f>+CUC!B1470</f>
        <v xml:space="preserve">         GASTOS DEPORTIVOS Y DE RECREACION</v>
      </c>
      <c r="C37" s="340">
        <f>+CUC!D1470</f>
        <v>0</v>
      </c>
      <c r="D37" s="340">
        <f>+CUC!E1470</f>
        <v>0</v>
      </c>
      <c r="E37" s="340">
        <f>+CUC!F1470</f>
        <v>0</v>
      </c>
      <c r="F37" s="340">
        <f>+CUC!G1470</f>
        <v>0</v>
      </c>
      <c r="G37" s="340">
        <f>+CUC!H1470</f>
        <v>0</v>
      </c>
      <c r="H37" s="340">
        <f t="shared" si="49"/>
        <v>0</v>
      </c>
      <c r="I37" s="333">
        <f t="shared" si="50"/>
        <v>0</v>
      </c>
      <c r="J37" s="330">
        <f t="shared" ref="J37:U37" si="129">+I37</f>
        <v>0</v>
      </c>
      <c r="K37" s="330">
        <f t="shared" si="129"/>
        <v>0</v>
      </c>
      <c r="L37" s="330">
        <f t="shared" si="129"/>
        <v>0</v>
      </c>
      <c r="M37" s="330">
        <f t="shared" si="129"/>
        <v>0</v>
      </c>
      <c r="N37" s="330">
        <f t="shared" si="129"/>
        <v>0</v>
      </c>
      <c r="O37" s="330">
        <f t="shared" si="129"/>
        <v>0</v>
      </c>
      <c r="P37" s="330">
        <f t="shared" si="129"/>
        <v>0</v>
      </c>
      <c r="Q37" s="330">
        <f t="shared" si="129"/>
        <v>0</v>
      </c>
      <c r="R37" s="330">
        <f t="shared" si="129"/>
        <v>0</v>
      </c>
      <c r="S37" s="330">
        <f t="shared" si="129"/>
        <v>0</v>
      </c>
      <c r="T37" s="330">
        <f t="shared" si="129"/>
        <v>0</v>
      </c>
      <c r="U37" s="330">
        <f t="shared" si="129"/>
        <v>0</v>
      </c>
      <c r="V37" s="158">
        <f t="shared" si="59"/>
        <v>0</v>
      </c>
      <c r="W37" s="158">
        <f t="shared" si="60"/>
        <v>0</v>
      </c>
      <c r="X37" s="158">
        <f t="shared" si="61"/>
        <v>0</v>
      </c>
      <c r="Y37" s="158">
        <f t="shared" si="62"/>
        <v>0</v>
      </c>
      <c r="Z37" s="158">
        <f t="shared" si="63"/>
        <v>0</v>
      </c>
      <c r="AA37" s="158">
        <f t="shared" si="64"/>
        <v>0</v>
      </c>
      <c r="AB37" s="158">
        <f t="shared" si="65"/>
        <v>0</v>
      </c>
      <c r="AC37" s="158">
        <f t="shared" si="66"/>
        <v>0</v>
      </c>
      <c r="AD37" s="158">
        <f t="shared" si="67"/>
        <v>0</v>
      </c>
      <c r="AE37" s="158">
        <f t="shared" si="68"/>
        <v>0</v>
      </c>
      <c r="AF37" s="158">
        <f t="shared" si="69"/>
        <v>0</v>
      </c>
      <c r="AG37" s="158">
        <f t="shared" si="70"/>
        <v>0</v>
      </c>
      <c r="AH37" s="158">
        <f t="shared" si="71"/>
        <v>0</v>
      </c>
      <c r="AI37" s="158">
        <f t="shared" si="72"/>
        <v>0</v>
      </c>
      <c r="AJ37" s="158">
        <f t="shared" si="73"/>
        <v>0</v>
      </c>
      <c r="AK37" s="158">
        <f t="shared" si="74"/>
        <v>0</v>
      </c>
      <c r="AL37" s="158">
        <f t="shared" si="75"/>
        <v>0</v>
      </c>
      <c r="AM37" s="158">
        <f t="shared" si="76"/>
        <v>0</v>
      </c>
      <c r="AN37" s="158">
        <f t="shared" si="77"/>
        <v>0</v>
      </c>
      <c r="AO37" s="158">
        <f t="shared" si="78"/>
        <v>0</v>
      </c>
      <c r="AP37" s="158">
        <f t="shared" si="79"/>
        <v>0</v>
      </c>
      <c r="AQ37" s="158">
        <f t="shared" si="80"/>
        <v>0</v>
      </c>
      <c r="AR37" s="158">
        <f t="shared" si="81"/>
        <v>0</v>
      </c>
      <c r="AS37" s="158">
        <f t="shared" si="82"/>
        <v>0</v>
      </c>
      <c r="AT37" s="158">
        <f t="shared" si="83"/>
        <v>0</v>
      </c>
      <c r="AU37" s="158">
        <f t="shared" si="84"/>
        <v>0</v>
      </c>
      <c r="AV37" s="158">
        <f t="shared" si="85"/>
        <v>0</v>
      </c>
      <c r="AW37" s="158">
        <f t="shared" si="86"/>
        <v>0</v>
      </c>
      <c r="AX37" s="158">
        <f t="shared" si="87"/>
        <v>0</v>
      </c>
      <c r="AY37" s="158">
        <f t="shared" si="88"/>
        <v>0</v>
      </c>
      <c r="AZ37" s="158">
        <f t="shared" si="89"/>
        <v>0</v>
      </c>
      <c r="BA37" s="158">
        <f t="shared" si="90"/>
        <v>0</v>
      </c>
      <c r="BB37" s="158">
        <f t="shared" si="91"/>
        <v>0</v>
      </c>
      <c r="BC37" s="158">
        <f t="shared" si="92"/>
        <v>0</v>
      </c>
      <c r="BD37" s="158">
        <f t="shared" si="93"/>
        <v>0</v>
      </c>
      <c r="BE37" s="158">
        <f t="shared" si="94"/>
        <v>0</v>
      </c>
      <c r="BF37" s="158">
        <f t="shared" si="95"/>
        <v>0</v>
      </c>
      <c r="BG37" s="158">
        <f t="shared" si="96"/>
        <v>0</v>
      </c>
      <c r="BH37" s="158">
        <f t="shared" si="97"/>
        <v>0</v>
      </c>
      <c r="BI37" s="158">
        <f t="shared" si="98"/>
        <v>0</v>
      </c>
      <c r="BJ37" s="158">
        <f t="shared" si="99"/>
        <v>0</v>
      </c>
      <c r="BK37" s="158">
        <f t="shared" si="100"/>
        <v>0</v>
      </c>
      <c r="BL37" s="158">
        <f t="shared" si="101"/>
        <v>0</v>
      </c>
      <c r="BM37" s="158">
        <f t="shared" si="102"/>
        <v>0</v>
      </c>
      <c r="BN37" s="158">
        <f t="shared" si="103"/>
        <v>0</v>
      </c>
      <c r="BO37" s="158">
        <f t="shared" si="104"/>
        <v>0</v>
      </c>
      <c r="BP37" s="158">
        <f t="shared" si="105"/>
        <v>0</v>
      </c>
      <c r="BQ37" s="158">
        <f t="shared" si="106"/>
        <v>0</v>
      </c>
    </row>
    <row r="38" spans="1:69" x14ac:dyDescent="0.25">
      <c r="A38" s="339">
        <f>+CUC!A1471</f>
        <v>510533</v>
      </c>
      <c r="B38" s="343" t="str">
        <f>+CUC!B1471</f>
        <v xml:space="preserve">         GASTOS MEDICOS Y MEDICAMENTOS</v>
      </c>
      <c r="C38" s="340">
        <f>+CUC!D1471</f>
        <v>423800</v>
      </c>
      <c r="D38" s="340">
        <f>+CUC!E1471</f>
        <v>368800</v>
      </c>
      <c r="E38" s="340">
        <f>+CUC!F1471</f>
        <v>0</v>
      </c>
      <c r="F38" s="340">
        <f>+CUC!G1471</f>
        <v>451800</v>
      </c>
      <c r="G38" s="340">
        <f>+CUC!H1471</f>
        <v>332000</v>
      </c>
      <c r="H38" s="340">
        <f t="shared" si="49"/>
        <v>368520.00000000006</v>
      </c>
      <c r="I38" s="333">
        <f t="shared" si="50"/>
        <v>30710.000000000004</v>
      </c>
      <c r="J38" s="330">
        <f t="shared" ref="J38:U38" si="130">+I38</f>
        <v>30710.000000000004</v>
      </c>
      <c r="K38" s="330">
        <f t="shared" si="130"/>
        <v>30710.000000000004</v>
      </c>
      <c r="L38" s="330">
        <f t="shared" si="130"/>
        <v>30710.000000000004</v>
      </c>
      <c r="M38" s="330">
        <f t="shared" si="130"/>
        <v>30710.000000000004</v>
      </c>
      <c r="N38" s="330">
        <f t="shared" si="130"/>
        <v>30710.000000000004</v>
      </c>
      <c r="O38" s="330">
        <f t="shared" si="130"/>
        <v>30710.000000000004</v>
      </c>
      <c r="P38" s="330">
        <f t="shared" si="130"/>
        <v>30710.000000000004</v>
      </c>
      <c r="Q38" s="330">
        <f t="shared" si="130"/>
        <v>30710.000000000004</v>
      </c>
      <c r="R38" s="330">
        <f t="shared" si="130"/>
        <v>30710.000000000004</v>
      </c>
      <c r="S38" s="330">
        <f t="shared" si="130"/>
        <v>30710.000000000004</v>
      </c>
      <c r="T38" s="330">
        <f t="shared" si="130"/>
        <v>30710.000000000004</v>
      </c>
      <c r="U38" s="330">
        <f t="shared" si="130"/>
        <v>30710.000000000004</v>
      </c>
      <c r="V38" s="158">
        <f t="shared" si="59"/>
        <v>34088.100000000006</v>
      </c>
      <c r="W38" s="158">
        <f t="shared" si="60"/>
        <v>34088.100000000006</v>
      </c>
      <c r="X38" s="158">
        <f t="shared" si="61"/>
        <v>34088.100000000006</v>
      </c>
      <c r="Y38" s="158">
        <f t="shared" si="62"/>
        <v>34088.100000000006</v>
      </c>
      <c r="Z38" s="158">
        <f t="shared" si="63"/>
        <v>34088.100000000006</v>
      </c>
      <c r="AA38" s="158">
        <f t="shared" si="64"/>
        <v>34088.100000000006</v>
      </c>
      <c r="AB38" s="158">
        <f t="shared" si="65"/>
        <v>34088.100000000006</v>
      </c>
      <c r="AC38" s="158">
        <f t="shared" si="66"/>
        <v>34088.100000000006</v>
      </c>
      <c r="AD38" s="158">
        <f t="shared" si="67"/>
        <v>34088.100000000006</v>
      </c>
      <c r="AE38" s="158">
        <f t="shared" si="68"/>
        <v>34088.100000000006</v>
      </c>
      <c r="AF38" s="158">
        <f t="shared" si="69"/>
        <v>34088.100000000006</v>
      </c>
      <c r="AG38" s="158">
        <f t="shared" si="70"/>
        <v>34088.100000000006</v>
      </c>
      <c r="AH38" s="158">
        <f t="shared" si="71"/>
        <v>36815.148000000008</v>
      </c>
      <c r="AI38" s="158">
        <f t="shared" si="72"/>
        <v>36815.148000000008</v>
      </c>
      <c r="AJ38" s="158">
        <f t="shared" si="73"/>
        <v>36815.148000000008</v>
      </c>
      <c r="AK38" s="158">
        <f t="shared" si="74"/>
        <v>36815.148000000008</v>
      </c>
      <c r="AL38" s="158">
        <f t="shared" si="75"/>
        <v>36815.148000000008</v>
      </c>
      <c r="AM38" s="158">
        <f t="shared" si="76"/>
        <v>36815.148000000008</v>
      </c>
      <c r="AN38" s="158">
        <f t="shared" si="77"/>
        <v>36815.148000000008</v>
      </c>
      <c r="AO38" s="158">
        <f t="shared" si="78"/>
        <v>36815.148000000008</v>
      </c>
      <c r="AP38" s="158">
        <f t="shared" si="79"/>
        <v>36815.148000000008</v>
      </c>
      <c r="AQ38" s="158">
        <f t="shared" si="80"/>
        <v>36815.148000000008</v>
      </c>
      <c r="AR38" s="158">
        <f t="shared" si="81"/>
        <v>36815.148000000008</v>
      </c>
      <c r="AS38" s="158">
        <f t="shared" si="82"/>
        <v>36815.148000000008</v>
      </c>
      <c r="AT38" s="158">
        <f t="shared" si="83"/>
        <v>39024.056880000011</v>
      </c>
      <c r="AU38" s="158">
        <f t="shared" si="84"/>
        <v>39024.056880000011</v>
      </c>
      <c r="AV38" s="158">
        <f t="shared" si="85"/>
        <v>39024.056880000011</v>
      </c>
      <c r="AW38" s="158">
        <f t="shared" si="86"/>
        <v>39024.056880000011</v>
      </c>
      <c r="AX38" s="158">
        <f t="shared" si="87"/>
        <v>39024.056880000011</v>
      </c>
      <c r="AY38" s="158">
        <f t="shared" si="88"/>
        <v>39024.056880000011</v>
      </c>
      <c r="AZ38" s="158">
        <f t="shared" si="89"/>
        <v>39024.056880000011</v>
      </c>
      <c r="BA38" s="158">
        <f t="shared" si="90"/>
        <v>39024.056880000011</v>
      </c>
      <c r="BB38" s="158">
        <f t="shared" si="91"/>
        <v>39024.056880000011</v>
      </c>
      <c r="BC38" s="158">
        <f t="shared" si="92"/>
        <v>39024.056880000011</v>
      </c>
      <c r="BD38" s="158">
        <f t="shared" si="93"/>
        <v>39024.056880000011</v>
      </c>
      <c r="BE38" s="158">
        <f t="shared" si="94"/>
        <v>39024.056880000011</v>
      </c>
      <c r="BF38" s="158">
        <f t="shared" si="95"/>
        <v>40585.019155200011</v>
      </c>
      <c r="BG38" s="158">
        <f t="shared" si="96"/>
        <v>40585.019155200011</v>
      </c>
      <c r="BH38" s="158">
        <f t="shared" si="97"/>
        <v>40585.019155200011</v>
      </c>
      <c r="BI38" s="158">
        <f t="shared" si="98"/>
        <v>40585.019155200011</v>
      </c>
      <c r="BJ38" s="158">
        <f t="shared" si="99"/>
        <v>40585.019155200011</v>
      </c>
      <c r="BK38" s="158">
        <f t="shared" si="100"/>
        <v>40585.019155200011</v>
      </c>
      <c r="BL38" s="158">
        <f t="shared" si="101"/>
        <v>40585.019155200011</v>
      </c>
      <c r="BM38" s="158">
        <f t="shared" si="102"/>
        <v>40585.019155200011</v>
      </c>
      <c r="BN38" s="158">
        <f t="shared" si="103"/>
        <v>40585.019155200011</v>
      </c>
      <c r="BO38" s="158">
        <f t="shared" si="104"/>
        <v>40585.019155200011</v>
      </c>
      <c r="BP38" s="158">
        <f t="shared" si="105"/>
        <v>40585.019155200011</v>
      </c>
      <c r="BQ38" s="158">
        <f t="shared" si="106"/>
        <v>40585.019155200011</v>
      </c>
    </row>
    <row r="39" spans="1:69" hidden="1" x14ac:dyDescent="0.25">
      <c r="A39" s="339">
        <f>+CUC!A1472</f>
        <v>510534</v>
      </c>
      <c r="B39" s="343" t="str">
        <f>+CUC!B1472</f>
        <v xml:space="preserve">         SUBSIDIO DE ALIMENTACION</v>
      </c>
      <c r="C39" s="340">
        <f>+CUC!D1472</f>
        <v>0</v>
      </c>
      <c r="D39" s="340">
        <f>+CUC!E1472</f>
        <v>0</v>
      </c>
      <c r="E39" s="340">
        <f>+CUC!F1472</f>
        <v>0</v>
      </c>
      <c r="F39" s="340">
        <f>+CUC!G1472</f>
        <v>0</v>
      </c>
      <c r="G39" s="340">
        <f>+CUC!H1472</f>
        <v>0</v>
      </c>
      <c r="H39" s="340">
        <f t="shared" si="49"/>
        <v>0</v>
      </c>
      <c r="I39" s="333">
        <f t="shared" si="50"/>
        <v>0</v>
      </c>
      <c r="J39" s="330">
        <f t="shared" ref="J39:U39" si="131">+I39</f>
        <v>0</v>
      </c>
      <c r="K39" s="330">
        <f t="shared" si="131"/>
        <v>0</v>
      </c>
      <c r="L39" s="330">
        <f t="shared" si="131"/>
        <v>0</v>
      </c>
      <c r="M39" s="330">
        <f t="shared" si="131"/>
        <v>0</v>
      </c>
      <c r="N39" s="330">
        <f t="shared" si="131"/>
        <v>0</v>
      </c>
      <c r="O39" s="330">
        <f t="shared" si="131"/>
        <v>0</v>
      </c>
      <c r="P39" s="330">
        <f t="shared" si="131"/>
        <v>0</v>
      </c>
      <c r="Q39" s="330">
        <f t="shared" si="131"/>
        <v>0</v>
      </c>
      <c r="R39" s="330">
        <f t="shared" si="131"/>
        <v>0</v>
      </c>
      <c r="S39" s="330">
        <f t="shared" si="131"/>
        <v>0</v>
      </c>
      <c r="T39" s="330">
        <f t="shared" si="131"/>
        <v>0</v>
      </c>
      <c r="U39" s="330">
        <f t="shared" si="131"/>
        <v>0</v>
      </c>
      <c r="V39" s="158">
        <f t="shared" si="59"/>
        <v>0</v>
      </c>
      <c r="W39" s="158">
        <f t="shared" si="60"/>
        <v>0</v>
      </c>
      <c r="X39" s="158">
        <f t="shared" si="61"/>
        <v>0</v>
      </c>
      <c r="Y39" s="158">
        <f t="shared" si="62"/>
        <v>0</v>
      </c>
      <c r="Z39" s="158">
        <f t="shared" si="63"/>
        <v>0</v>
      </c>
      <c r="AA39" s="158">
        <f t="shared" si="64"/>
        <v>0</v>
      </c>
      <c r="AB39" s="158">
        <f t="shared" si="65"/>
        <v>0</v>
      </c>
      <c r="AC39" s="158">
        <f t="shared" si="66"/>
        <v>0</v>
      </c>
      <c r="AD39" s="158">
        <f t="shared" si="67"/>
        <v>0</v>
      </c>
      <c r="AE39" s="158">
        <f t="shared" si="68"/>
        <v>0</v>
      </c>
      <c r="AF39" s="158">
        <f t="shared" si="69"/>
        <v>0</v>
      </c>
      <c r="AG39" s="158">
        <f t="shared" si="70"/>
        <v>0</v>
      </c>
      <c r="AH39" s="158">
        <f t="shared" si="71"/>
        <v>0</v>
      </c>
      <c r="AI39" s="158">
        <f t="shared" si="72"/>
        <v>0</v>
      </c>
      <c r="AJ39" s="158">
        <f t="shared" si="73"/>
        <v>0</v>
      </c>
      <c r="AK39" s="158">
        <f t="shared" si="74"/>
        <v>0</v>
      </c>
      <c r="AL39" s="158">
        <f t="shared" si="75"/>
        <v>0</v>
      </c>
      <c r="AM39" s="158">
        <f t="shared" si="76"/>
        <v>0</v>
      </c>
      <c r="AN39" s="158">
        <f t="shared" si="77"/>
        <v>0</v>
      </c>
      <c r="AO39" s="158">
        <f t="shared" si="78"/>
        <v>0</v>
      </c>
      <c r="AP39" s="158">
        <f t="shared" si="79"/>
        <v>0</v>
      </c>
      <c r="AQ39" s="158">
        <f t="shared" si="80"/>
        <v>0</v>
      </c>
      <c r="AR39" s="158">
        <f t="shared" si="81"/>
        <v>0</v>
      </c>
      <c r="AS39" s="158">
        <f t="shared" si="82"/>
        <v>0</v>
      </c>
      <c r="AT39" s="158">
        <f t="shared" si="83"/>
        <v>0</v>
      </c>
      <c r="AU39" s="158">
        <f t="shared" si="84"/>
        <v>0</v>
      </c>
      <c r="AV39" s="158">
        <f t="shared" si="85"/>
        <v>0</v>
      </c>
      <c r="AW39" s="158">
        <f t="shared" si="86"/>
        <v>0</v>
      </c>
      <c r="AX39" s="158">
        <f t="shared" si="87"/>
        <v>0</v>
      </c>
      <c r="AY39" s="158">
        <f t="shared" si="88"/>
        <v>0</v>
      </c>
      <c r="AZ39" s="158">
        <f t="shared" si="89"/>
        <v>0</v>
      </c>
      <c r="BA39" s="158">
        <f t="shared" si="90"/>
        <v>0</v>
      </c>
      <c r="BB39" s="158">
        <f t="shared" si="91"/>
        <v>0</v>
      </c>
      <c r="BC39" s="158">
        <f t="shared" si="92"/>
        <v>0</v>
      </c>
      <c r="BD39" s="158">
        <f t="shared" si="93"/>
        <v>0</v>
      </c>
      <c r="BE39" s="158">
        <f t="shared" si="94"/>
        <v>0</v>
      </c>
      <c r="BF39" s="158">
        <f t="shared" si="95"/>
        <v>0</v>
      </c>
      <c r="BG39" s="158">
        <f t="shared" si="96"/>
        <v>0</v>
      </c>
      <c r="BH39" s="158">
        <f t="shared" si="97"/>
        <v>0</v>
      </c>
      <c r="BI39" s="158">
        <f t="shared" si="98"/>
        <v>0</v>
      </c>
      <c r="BJ39" s="158">
        <f t="shared" si="99"/>
        <v>0</v>
      </c>
      <c r="BK39" s="158">
        <f t="shared" si="100"/>
        <v>0</v>
      </c>
      <c r="BL39" s="158">
        <f t="shared" si="101"/>
        <v>0</v>
      </c>
      <c r="BM39" s="158">
        <f t="shared" si="102"/>
        <v>0</v>
      </c>
      <c r="BN39" s="158">
        <f t="shared" si="103"/>
        <v>0</v>
      </c>
      <c r="BO39" s="158">
        <f t="shared" si="104"/>
        <v>0</v>
      </c>
      <c r="BP39" s="158">
        <f t="shared" si="105"/>
        <v>0</v>
      </c>
      <c r="BQ39" s="158">
        <f t="shared" si="106"/>
        <v>0</v>
      </c>
    </row>
    <row r="40" spans="1:69" hidden="1" x14ac:dyDescent="0.25">
      <c r="A40" s="339">
        <f>+CUC!A1473</f>
        <v>510595</v>
      </c>
      <c r="B40" s="343" t="str">
        <f>+CUC!B1473</f>
        <v xml:space="preserve">         OTROS  BENEFICIOS A EMPLEADOS</v>
      </c>
      <c r="C40" s="340">
        <f>+CUC!D1473</f>
        <v>0</v>
      </c>
      <c r="D40" s="340">
        <f>+CUC!E1473</f>
        <v>0</v>
      </c>
      <c r="E40" s="340">
        <f>+CUC!F1473</f>
        <v>0</v>
      </c>
      <c r="F40" s="340">
        <f>+CUC!G1473</f>
        <v>0</v>
      </c>
      <c r="G40" s="340">
        <f>+CUC!H1473</f>
        <v>0</v>
      </c>
      <c r="H40" s="340">
        <f t="shared" si="49"/>
        <v>0</v>
      </c>
      <c r="I40" s="333">
        <f t="shared" si="50"/>
        <v>0</v>
      </c>
      <c r="J40" s="330">
        <f t="shared" ref="J40:U40" si="132">+I40</f>
        <v>0</v>
      </c>
      <c r="K40" s="330">
        <f t="shared" si="132"/>
        <v>0</v>
      </c>
      <c r="L40" s="330">
        <f t="shared" si="132"/>
        <v>0</v>
      </c>
      <c r="M40" s="330">
        <f t="shared" si="132"/>
        <v>0</v>
      </c>
      <c r="N40" s="330">
        <f t="shared" si="132"/>
        <v>0</v>
      </c>
      <c r="O40" s="330">
        <f t="shared" si="132"/>
        <v>0</v>
      </c>
      <c r="P40" s="330">
        <f t="shared" si="132"/>
        <v>0</v>
      </c>
      <c r="Q40" s="330">
        <f t="shared" si="132"/>
        <v>0</v>
      </c>
      <c r="R40" s="330">
        <f t="shared" si="132"/>
        <v>0</v>
      </c>
      <c r="S40" s="330">
        <f t="shared" si="132"/>
        <v>0</v>
      </c>
      <c r="T40" s="330">
        <f t="shared" si="132"/>
        <v>0</v>
      </c>
      <c r="U40" s="330">
        <f t="shared" si="132"/>
        <v>0</v>
      </c>
      <c r="V40" s="158">
        <f t="shared" si="59"/>
        <v>0</v>
      </c>
      <c r="W40" s="158">
        <f t="shared" si="60"/>
        <v>0</v>
      </c>
      <c r="X40" s="158">
        <f t="shared" si="61"/>
        <v>0</v>
      </c>
      <c r="Y40" s="158">
        <f t="shared" si="62"/>
        <v>0</v>
      </c>
      <c r="Z40" s="158">
        <f t="shared" si="63"/>
        <v>0</v>
      </c>
      <c r="AA40" s="158">
        <f t="shared" si="64"/>
        <v>0</v>
      </c>
      <c r="AB40" s="158">
        <f t="shared" si="65"/>
        <v>0</v>
      </c>
      <c r="AC40" s="158">
        <f t="shared" si="66"/>
        <v>0</v>
      </c>
      <c r="AD40" s="158">
        <f t="shared" si="67"/>
        <v>0</v>
      </c>
      <c r="AE40" s="158">
        <f t="shared" si="68"/>
        <v>0</v>
      </c>
      <c r="AF40" s="158">
        <f t="shared" si="69"/>
        <v>0</v>
      </c>
      <c r="AG40" s="158">
        <f t="shared" si="70"/>
        <v>0</v>
      </c>
      <c r="AH40" s="158">
        <f t="shared" si="71"/>
        <v>0</v>
      </c>
      <c r="AI40" s="158">
        <f t="shared" si="72"/>
        <v>0</v>
      </c>
      <c r="AJ40" s="158">
        <f t="shared" si="73"/>
        <v>0</v>
      </c>
      <c r="AK40" s="158">
        <f t="shared" si="74"/>
        <v>0</v>
      </c>
      <c r="AL40" s="158">
        <f t="shared" si="75"/>
        <v>0</v>
      </c>
      <c r="AM40" s="158">
        <f t="shared" si="76"/>
        <v>0</v>
      </c>
      <c r="AN40" s="158">
        <f t="shared" si="77"/>
        <v>0</v>
      </c>
      <c r="AO40" s="158">
        <f t="shared" si="78"/>
        <v>0</v>
      </c>
      <c r="AP40" s="158">
        <f t="shared" si="79"/>
        <v>0</v>
      </c>
      <c r="AQ40" s="158">
        <f t="shared" si="80"/>
        <v>0</v>
      </c>
      <c r="AR40" s="158">
        <f t="shared" si="81"/>
        <v>0</v>
      </c>
      <c r="AS40" s="158">
        <f t="shared" si="82"/>
        <v>0</v>
      </c>
      <c r="AT40" s="158">
        <f t="shared" si="83"/>
        <v>0</v>
      </c>
      <c r="AU40" s="158">
        <f t="shared" si="84"/>
        <v>0</v>
      </c>
      <c r="AV40" s="158">
        <f t="shared" si="85"/>
        <v>0</v>
      </c>
      <c r="AW40" s="158">
        <f t="shared" si="86"/>
        <v>0</v>
      </c>
      <c r="AX40" s="158">
        <f t="shared" si="87"/>
        <v>0</v>
      </c>
      <c r="AY40" s="158">
        <f t="shared" si="88"/>
        <v>0</v>
      </c>
      <c r="AZ40" s="158">
        <f t="shared" si="89"/>
        <v>0</v>
      </c>
      <c r="BA40" s="158">
        <f t="shared" si="90"/>
        <v>0</v>
      </c>
      <c r="BB40" s="158">
        <f t="shared" si="91"/>
        <v>0</v>
      </c>
      <c r="BC40" s="158">
        <f t="shared" si="92"/>
        <v>0</v>
      </c>
      <c r="BD40" s="158">
        <f t="shared" si="93"/>
        <v>0</v>
      </c>
      <c r="BE40" s="158">
        <f t="shared" si="94"/>
        <v>0</v>
      </c>
      <c r="BF40" s="158">
        <f t="shared" si="95"/>
        <v>0</v>
      </c>
      <c r="BG40" s="158">
        <f t="shared" si="96"/>
        <v>0</v>
      </c>
      <c r="BH40" s="158">
        <f t="shared" si="97"/>
        <v>0</v>
      </c>
      <c r="BI40" s="158">
        <f t="shared" si="98"/>
        <v>0</v>
      </c>
      <c r="BJ40" s="158">
        <f t="shared" si="99"/>
        <v>0</v>
      </c>
      <c r="BK40" s="158">
        <f t="shared" si="100"/>
        <v>0</v>
      </c>
      <c r="BL40" s="158">
        <f t="shared" si="101"/>
        <v>0</v>
      </c>
      <c r="BM40" s="158">
        <f t="shared" si="102"/>
        <v>0</v>
      </c>
      <c r="BN40" s="158">
        <f t="shared" si="103"/>
        <v>0</v>
      </c>
      <c r="BO40" s="158">
        <f t="shared" si="104"/>
        <v>0</v>
      </c>
      <c r="BP40" s="158">
        <f t="shared" si="105"/>
        <v>0</v>
      </c>
      <c r="BQ40" s="158">
        <f t="shared" si="106"/>
        <v>0</v>
      </c>
    </row>
    <row r="41" spans="1:69" hidden="1" x14ac:dyDescent="0.25">
      <c r="A41" s="339">
        <f>+CUC!A1474</f>
        <v>510700</v>
      </c>
      <c r="B41" s="343" t="str">
        <f>+CUC!B1474</f>
        <v xml:space="preserve">      GASTOS POR OBLIGACIONES DE ORGANIZACIONES SOLIDARIAS DE TRABAJO ASOCIADO</v>
      </c>
      <c r="C41" s="340">
        <f>+CUC!D1474</f>
        <v>0</v>
      </c>
      <c r="D41" s="340">
        <f>+CUC!E1474</f>
        <v>0</v>
      </c>
      <c r="E41" s="340">
        <f>+CUC!F1474</f>
        <v>0</v>
      </c>
      <c r="F41" s="340">
        <f>+CUC!G1474</f>
        <v>0</v>
      </c>
      <c r="G41" s="340">
        <f>+CUC!H1474</f>
        <v>0</v>
      </c>
      <c r="H41" s="340">
        <f t="shared" si="49"/>
        <v>0</v>
      </c>
      <c r="I41" s="333">
        <f t="shared" si="50"/>
        <v>0</v>
      </c>
      <c r="J41" s="330">
        <f t="shared" ref="J41:U41" si="133">+I41</f>
        <v>0</v>
      </c>
      <c r="K41" s="330">
        <f t="shared" si="133"/>
        <v>0</v>
      </c>
      <c r="L41" s="330">
        <f t="shared" si="133"/>
        <v>0</v>
      </c>
      <c r="M41" s="330">
        <f t="shared" si="133"/>
        <v>0</v>
      </c>
      <c r="N41" s="330">
        <f t="shared" si="133"/>
        <v>0</v>
      </c>
      <c r="O41" s="330">
        <f t="shared" si="133"/>
        <v>0</v>
      </c>
      <c r="P41" s="330">
        <f t="shared" si="133"/>
        <v>0</v>
      </c>
      <c r="Q41" s="330">
        <f t="shared" si="133"/>
        <v>0</v>
      </c>
      <c r="R41" s="330">
        <f t="shared" si="133"/>
        <v>0</v>
      </c>
      <c r="S41" s="330">
        <f t="shared" si="133"/>
        <v>0</v>
      </c>
      <c r="T41" s="330">
        <f t="shared" si="133"/>
        <v>0</v>
      </c>
      <c r="U41" s="330">
        <f t="shared" si="133"/>
        <v>0</v>
      </c>
      <c r="V41" s="158">
        <f t="shared" si="59"/>
        <v>0</v>
      </c>
      <c r="W41" s="158">
        <f t="shared" si="60"/>
        <v>0</v>
      </c>
      <c r="X41" s="158">
        <f t="shared" si="61"/>
        <v>0</v>
      </c>
      <c r="Y41" s="158">
        <f t="shared" si="62"/>
        <v>0</v>
      </c>
      <c r="Z41" s="158">
        <f t="shared" si="63"/>
        <v>0</v>
      </c>
      <c r="AA41" s="158">
        <f t="shared" si="64"/>
        <v>0</v>
      </c>
      <c r="AB41" s="158">
        <f t="shared" si="65"/>
        <v>0</v>
      </c>
      <c r="AC41" s="158">
        <f t="shared" si="66"/>
        <v>0</v>
      </c>
      <c r="AD41" s="158">
        <f t="shared" si="67"/>
        <v>0</v>
      </c>
      <c r="AE41" s="158">
        <f t="shared" si="68"/>
        <v>0</v>
      </c>
      <c r="AF41" s="158">
        <f t="shared" si="69"/>
        <v>0</v>
      </c>
      <c r="AG41" s="158">
        <f t="shared" si="70"/>
        <v>0</v>
      </c>
      <c r="AH41" s="158">
        <f t="shared" si="71"/>
        <v>0</v>
      </c>
      <c r="AI41" s="158">
        <f t="shared" si="72"/>
        <v>0</v>
      </c>
      <c r="AJ41" s="158">
        <f t="shared" si="73"/>
        <v>0</v>
      </c>
      <c r="AK41" s="158">
        <f t="shared" si="74"/>
        <v>0</v>
      </c>
      <c r="AL41" s="158">
        <f t="shared" si="75"/>
        <v>0</v>
      </c>
      <c r="AM41" s="158">
        <f t="shared" si="76"/>
        <v>0</v>
      </c>
      <c r="AN41" s="158">
        <f t="shared" si="77"/>
        <v>0</v>
      </c>
      <c r="AO41" s="158">
        <f t="shared" si="78"/>
        <v>0</v>
      </c>
      <c r="AP41" s="158">
        <f t="shared" si="79"/>
        <v>0</v>
      </c>
      <c r="AQ41" s="158">
        <f t="shared" si="80"/>
        <v>0</v>
      </c>
      <c r="AR41" s="158">
        <f t="shared" si="81"/>
        <v>0</v>
      </c>
      <c r="AS41" s="158">
        <f t="shared" si="82"/>
        <v>0</v>
      </c>
      <c r="AT41" s="158">
        <f t="shared" si="83"/>
        <v>0</v>
      </c>
      <c r="AU41" s="158">
        <f t="shared" si="84"/>
        <v>0</v>
      </c>
      <c r="AV41" s="158">
        <f t="shared" si="85"/>
        <v>0</v>
      </c>
      <c r="AW41" s="158">
        <f t="shared" si="86"/>
        <v>0</v>
      </c>
      <c r="AX41" s="158">
        <f t="shared" si="87"/>
        <v>0</v>
      </c>
      <c r="AY41" s="158">
        <f t="shared" si="88"/>
        <v>0</v>
      </c>
      <c r="AZ41" s="158">
        <f t="shared" si="89"/>
        <v>0</v>
      </c>
      <c r="BA41" s="158">
        <f t="shared" si="90"/>
        <v>0</v>
      </c>
      <c r="BB41" s="158">
        <f t="shared" si="91"/>
        <v>0</v>
      </c>
      <c r="BC41" s="158">
        <f t="shared" si="92"/>
        <v>0</v>
      </c>
      <c r="BD41" s="158">
        <f t="shared" si="93"/>
        <v>0</v>
      </c>
      <c r="BE41" s="158">
        <f t="shared" si="94"/>
        <v>0</v>
      </c>
      <c r="BF41" s="158">
        <f t="shared" si="95"/>
        <v>0</v>
      </c>
      <c r="BG41" s="158">
        <f t="shared" si="96"/>
        <v>0</v>
      </c>
      <c r="BH41" s="158">
        <f t="shared" si="97"/>
        <v>0</v>
      </c>
      <c r="BI41" s="158">
        <f t="shared" si="98"/>
        <v>0</v>
      </c>
      <c r="BJ41" s="158">
        <f t="shared" si="99"/>
        <v>0</v>
      </c>
      <c r="BK41" s="158">
        <f t="shared" si="100"/>
        <v>0</v>
      </c>
      <c r="BL41" s="158">
        <f t="shared" si="101"/>
        <v>0</v>
      </c>
      <c r="BM41" s="158">
        <f t="shared" si="102"/>
        <v>0</v>
      </c>
      <c r="BN41" s="158">
        <f t="shared" si="103"/>
        <v>0</v>
      </c>
      <c r="BO41" s="158">
        <f t="shared" si="104"/>
        <v>0</v>
      </c>
      <c r="BP41" s="158">
        <f t="shared" si="105"/>
        <v>0</v>
      </c>
      <c r="BQ41" s="158">
        <f t="shared" si="106"/>
        <v>0</v>
      </c>
    </row>
    <row r="42" spans="1:69" hidden="1" x14ac:dyDescent="0.25">
      <c r="A42" s="339">
        <f>+CUC!A1475</f>
        <v>510705</v>
      </c>
      <c r="B42" s="343" t="str">
        <f>+CUC!B1475</f>
        <v xml:space="preserve">         COMPENSACION ORDINARIA</v>
      </c>
      <c r="C42" s="340">
        <f>+CUC!D1475</f>
        <v>0</v>
      </c>
      <c r="D42" s="340">
        <f>+CUC!E1475</f>
        <v>0</v>
      </c>
      <c r="E42" s="340">
        <f>+CUC!F1475</f>
        <v>0</v>
      </c>
      <c r="F42" s="340">
        <f>+CUC!G1475</f>
        <v>0</v>
      </c>
      <c r="G42" s="340">
        <f>+CUC!H1475</f>
        <v>0</v>
      </c>
      <c r="H42" s="340">
        <f t="shared" si="49"/>
        <v>0</v>
      </c>
      <c r="I42" s="333">
        <f t="shared" si="50"/>
        <v>0</v>
      </c>
      <c r="J42" s="330">
        <f t="shared" ref="J42:U42" si="134">+I42</f>
        <v>0</v>
      </c>
      <c r="K42" s="330">
        <f t="shared" si="134"/>
        <v>0</v>
      </c>
      <c r="L42" s="330">
        <f t="shared" si="134"/>
        <v>0</v>
      </c>
      <c r="M42" s="330">
        <f t="shared" si="134"/>
        <v>0</v>
      </c>
      <c r="N42" s="330">
        <f t="shared" si="134"/>
        <v>0</v>
      </c>
      <c r="O42" s="330">
        <f t="shared" si="134"/>
        <v>0</v>
      </c>
      <c r="P42" s="330">
        <f t="shared" si="134"/>
        <v>0</v>
      </c>
      <c r="Q42" s="330">
        <f t="shared" si="134"/>
        <v>0</v>
      </c>
      <c r="R42" s="330">
        <f t="shared" si="134"/>
        <v>0</v>
      </c>
      <c r="S42" s="330">
        <f t="shared" si="134"/>
        <v>0</v>
      </c>
      <c r="T42" s="330">
        <f t="shared" si="134"/>
        <v>0</v>
      </c>
      <c r="U42" s="330">
        <f t="shared" si="134"/>
        <v>0</v>
      </c>
      <c r="V42" s="158">
        <f t="shared" si="59"/>
        <v>0</v>
      </c>
      <c r="W42" s="158">
        <f t="shared" si="60"/>
        <v>0</v>
      </c>
      <c r="X42" s="158">
        <f t="shared" si="61"/>
        <v>0</v>
      </c>
      <c r="Y42" s="158">
        <f t="shared" si="62"/>
        <v>0</v>
      </c>
      <c r="Z42" s="158">
        <f t="shared" si="63"/>
        <v>0</v>
      </c>
      <c r="AA42" s="158">
        <f t="shared" si="64"/>
        <v>0</v>
      </c>
      <c r="AB42" s="158">
        <f t="shared" si="65"/>
        <v>0</v>
      </c>
      <c r="AC42" s="158">
        <f t="shared" si="66"/>
        <v>0</v>
      </c>
      <c r="AD42" s="158">
        <f t="shared" si="67"/>
        <v>0</v>
      </c>
      <c r="AE42" s="158">
        <f t="shared" si="68"/>
        <v>0</v>
      </c>
      <c r="AF42" s="158">
        <f t="shared" si="69"/>
        <v>0</v>
      </c>
      <c r="AG42" s="158">
        <f t="shared" si="70"/>
        <v>0</v>
      </c>
      <c r="AH42" s="158">
        <f t="shared" si="71"/>
        <v>0</v>
      </c>
      <c r="AI42" s="158">
        <f t="shared" si="72"/>
        <v>0</v>
      </c>
      <c r="AJ42" s="158">
        <f t="shared" si="73"/>
        <v>0</v>
      </c>
      <c r="AK42" s="158">
        <f t="shared" si="74"/>
        <v>0</v>
      </c>
      <c r="AL42" s="158">
        <f t="shared" si="75"/>
        <v>0</v>
      </c>
      <c r="AM42" s="158">
        <f t="shared" si="76"/>
        <v>0</v>
      </c>
      <c r="AN42" s="158">
        <f t="shared" si="77"/>
        <v>0</v>
      </c>
      <c r="AO42" s="158">
        <f t="shared" si="78"/>
        <v>0</v>
      </c>
      <c r="AP42" s="158">
        <f t="shared" si="79"/>
        <v>0</v>
      </c>
      <c r="AQ42" s="158">
        <f t="shared" si="80"/>
        <v>0</v>
      </c>
      <c r="AR42" s="158">
        <f t="shared" si="81"/>
        <v>0</v>
      </c>
      <c r="AS42" s="158">
        <f t="shared" si="82"/>
        <v>0</v>
      </c>
      <c r="AT42" s="158">
        <f t="shared" si="83"/>
        <v>0</v>
      </c>
      <c r="AU42" s="158">
        <f t="shared" si="84"/>
        <v>0</v>
      </c>
      <c r="AV42" s="158">
        <f t="shared" si="85"/>
        <v>0</v>
      </c>
      <c r="AW42" s="158">
        <f t="shared" si="86"/>
        <v>0</v>
      </c>
      <c r="AX42" s="158">
        <f t="shared" si="87"/>
        <v>0</v>
      </c>
      <c r="AY42" s="158">
        <f t="shared" si="88"/>
        <v>0</v>
      </c>
      <c r="AZ42" s="158">
        <f t="shared" si="89"/>
        <v>0</v>
      </c>
      <c r="BA42" s="158">
        <f t="shared" si="90"/>
        <v>0</v>
      </c>
      <c r="BB42" s="158">
        <f t="shared" si="91"/>
        <v>0</v>
      </c>
      <c r="BC42" s="158">
        <f t="shared" si="92"/>
        <v>0</v>
      </c>
      <c r="BD42" s="158">
        <f t="shared" si="93"/>
        <v>0</v>
      </c>
      <c r="BE42" s="158">
        <f t="shared" si="94"/>
        <v>0</v>
      </c>
      <c r="BF42" s="158">
        <f t="shared" si="95"/>
        <v>0</v>
      </c>
      <c r="BG42" s="158">
        <f t="shared" si="96"/>
        <v>0</v>
      </c>
      <c r="BH42" s="158">
        <f t="shared" si="97"/>
        <v>0</v>
      </c>
      <c r="BI42" s="158">
        <f t="shared" si="98"/>
        <v>0</v>
      </c>
      <c r="BJ42" s="158">
        <f t="shared" si="99"/>
        <v>0</v>
      </c>
      <c r="BK42" s="158">
        <f t="shared" si="100"/>
        <v>0</v>
      </c>
      <c r="BL42" s="158">
        <f t="shared" si="101"/>
        <v>0</v>
      </c>
      <c r="BM42" s="158">
        <f t="shared" si="102"/>
        <v>0</v>
      </c>
      <c r="BN42" s="158">
        <f t="shared" si="103"/>
        <v>0</v>
      </c>
      <c r="BO42" s="158">
        <f t="shared" si="104"/>
        <v>0</v>
      </c>
      <c r="BP42" s="158">
        <f t="shared" si="105"/>
        <v>0</v>
      </c>
      <c r="BQ42" s="158">
        <f t="shared" si="106"/>
        <v>0</v>
      </c>
    </row>
    <row r="43" spans="1:69" hidden="1" x14ac:dyDescent="0.25">
      <c r="A43" s="339">
        <f>+CUC!A1476</f>
        <v>510710</v>
      </c>
      <c r="B43" s="343" t="str">
        <f>+CUC!B1476</f>
        <v xml:space="preserve">         TIEMPO SUPLEMENTARIO</v>
      </c>
      <c r="C43" s="340">
        <f>+CUC!D1476</f>
        <v>0</v>
      </c>
      <c r="D43" s="340">
        <f>+CUC!E1476</f>
        <v>0</v>
      </c>
      <c r="E43" s="340">
        <f>+CUC!F1476</f>
        <v>0</v>
      </c>
      <c r="F43" s="340">
        <f>+CUC!G1476</f>
        <v>0</v>
      </c>
      <c r="G43" s="340">
        <f>+CUC!H1476</f>
        <v>0</v>
      </c>
      <c r="H43" s="340">
        <f t="shared" si="49"/>
        <v>0</v>
      </c>
      <c r="I43" s="333">
        <f t="shared" si="50"/>
        <v>0</v>
      </c>
      <c r="J43" s="330">
        <f t="shared" ref="J43:U43" si="135">+I43</f>
        <v>0</v>
      </c>
      <c r="K43" s="330">
        <f t="shared" si="135"/>
        <v>0</v>
      </c>
      <c r="L43" s="330">
        <f t="shared" si="135"/>
        <v>0</v>
      </c>
      <c r="M43" s="330">
        <f t="shared" si="135"/>
        <v>0</v>
      </c>
      <c r="N43" s="330">
        <f t="shared" si="135"/>
        <v>0</v>
      </c>
      <c r="O43" s="330">
        <f t="shared" si="135"/>
        <v>0</v>
      </c>
      <c r="P43" s="330">
        <f t="shared" si="135"/>
        <v>0</v>
      </c>
      <c r="Q43" s="330">
        <f t="shared" si="135"/>
        <v>0</v>
      </c>
      <c r="R43" s="330">
        <f t="shared" si="135"/>
        <v>0</v>
      </c>
      <c r="S43" s="330">
        <f t="shared" si="135"/>
        <v>0</v>
      </c>
      <c r="T43" s="330">
        <f t="shared" si="135"/>
        <v>0</v>
      </c>
      <c r="U43" s="330">
        <f t="shared" si="135"/>
        <v>0</v>
      </c>
      <c r="V43" s="158">
        <f t="shared" si="59"/>
        <v>0</v>
      </c>
      <c r="W43" s="158">
        <f t="shared" si="60"/>
        <v>0</v>
      </c>
      <c r="X43" s="158">
        <f t="shared" si="61"/>
        <v>0</v>
      </c>
      <c r="Y43" s="158">
        <f t="shared" si="62"/>
        <v>0</v>
      </c>
      <c r="Z43" s="158">
        <f t="shared" si="63"/>
        <v>0</v>
      </c>
      <c r="AA43" s="158">
        <f t="shared" si="64"/>
        <v>0</v>
      </c>
      <c r="AB43" s="158">
        <f t="shared" si="65"/>
        <v>0</v>
      </c>
      <c r="AC43" s="158">
        <f t="shared" si="66"/>
        <v>0</v>
      </c>
      <c r="AD43" s="158">
        <f t="shared" si="67"/>
        <v>0</v>
      </c>
      <c r="AE43" s="158">
        <f t="shared" si="68"/>
        <v>0</v>
      </c>
      <c r="AF43" s="158">
        <f t="shared" si="69"/>
        <v>0</v>
      </c>
      <c r="AG43" s="158">
        <f t="shared" si="70"/>
        <v>0</v>
      </c>
      <c r="AH43" s="158">
        <f t="shared" si="71"/>
        <v>0</v>
      </c>
      <c r="AI43" s="158">
        <f t="shared" si="72"/>
        <v>0</v>
      </c>
      <c r="AJ43" s="158">
        <f t="shared" si="73"/>
        <v>0</v>
      </c>
      <c r="AK43" s="158">
        <f t="shared" si="74"/>
        <v>0</v>
      </c>
      <c r="AL43" s="158">
        <f t="shared" si="75"/>
        <v>0</v>
      </c>
      <c r="AM43" s="158">
        <f t="shared" si="76"/>
        <v>0</v>
      </c>
      <c r="AN43" s="158">
        <f t="shared" si="77"/>
        <v>0</v>
      </c>
      <c r="AO43" s="158">
        <f t="shared" si="78"/>
        <v>0</v>
      </c>
      <c r="AP43" s="158">
        <f t="shared" si="79"/>
        <v>0</v>
      </c>
      <c r="AQ43" s="158">
        <f t="shared" si="80"/>
        <v>0</v>
      </c>
      <c r="AR43" s="158">
        <f t="shared" si="81"/>
        <v>0</v>
      </c>
      <c r="AS43" s="158">
        <f t="shared" si="82"/>
        <v>0</v>
      </c>
      <c r="AT43" s="158">
        <f t="shared" si="83"/>
        <v>0</v>
      </c>
      <c r="AU43" s="158">
        <f t="shared" si="84"/>
        <v>0</v>
      </c>
      <c r="AV43" s="158">
        <f t="shared" si="85"/>
        <v>0</v>
      </c>
      <c r="AW43" s="158">
        <f t="shared" si="86"/>
        <v>0</v>
      </c>
      <c r="AX43" s="158">
        <f t="shared" si="87"/>
        <v>0</v>
      </c>
      <c r="AY43" s="158">
        <f t="shared" si="88"/>
        <v>0</v>
      </c>
      <c r="AZ43" s="158">
        <f t="shared" si="89"/>
        <v>0</v>
      </c>
      <c r="BA43" s="158">
        <f t="shared" si="90"/>
        <v>0</v>
      </c>
      <c r="BB43" s="158">
        <f t="shared" si="91"/>
        <v>0</v>
      </c>
      <c r="BC43" s="158">
        <f t="shared" si="92"/>
        <v>0</v>
      </c>
      <c r="BD43" s="158">
        <f t="shared" si="93"/>
        <v>0</v>
      </c>
      <c r="BE43" s="158">
        <f t="shared" si="94"/>
        <v>0</v>
      </c>
      <c r="BF43" s="158">
        <f t="shared" si="95"/>
        <v>0</v>
      </c>
      <c r="BG43" s="158">
        <f t="shared" si="96"/>
        <v>0</v>
      </c>
      <c r="BH43" s="158">
        <f t="shared" si="97"/>
        <v>0</v>
      </c>
      <c r="BI43" s="158">
        <f t="shared" si="98"/>
        <v>0</v>
      </c>
      <c r="BJ43" s="158">
        <f t="shared" si="99"/>
        <v>0</v>
      </c>
      <c r="BK43" s="158">
        <f t="shared" si="100"/>
        <v>0</v>
      </c>
      <c r="BL43" s="158">
        <f t="shared" si="101"/>
        <v>0</v>
      </c>
      <c r="BM43" s="158">
        <f t="shared" si="102"/>
        <v>0</v>
      </c>
      <c r="BN43" s="158">
        <f t="shared" si="103"/>
        <v>0</v>
      </c>
      <c r="BO43" s="158">
        <f t="shared" si="104"/>
        <v>0</v>
      </c>
      <c r="BP43" s="158">
        <f t="shared" si="105"/>
        <v>0</v>
      </c>
      <c r="BQ43" s="158">
        <f t="shared" si="106"/>
        <v>0</v>
      </c>
    </row>
    <row r="44" spans="1:69" hidden="1" x14ac:dyDescent="0.25">
      <c r="A44" s="339">
        <f>+CUC!A1477</f>
        <v>510715</v>
      </c>
      <c r="B44" s="343" t="str">
        <f>+CUC!B1477</f>
        <v xml:space="preserve">         COMPENSACION VARIABLE</v>
      </c>
      <c r="C44" s="340">
        <f>+CUC!D1477</f>
        <v>0</v>
      </c>
      <c r="D44" s="340">
        <f>+CUC!E1477</f>
        <v>0</v>
      </c>
      <c r="E44" s="340">
        <f>+CUC!F1477</f>
        <v>0</v>
      </c>
      <c r="F44" s="340">
        <f>+CUC!G1477</f>
        <v>0</v>
      </c>
      <c r="G44" s="340">
        <f>+CUC!H1477</f>
        <v>0</v>
      </c>
      <c r="H44" s="340">
        <f t="shared" si="49"/>
        <v>0</v>
      </c>
      <c r="I44" s="333">
        <f t="shared" si="50"/>
        <v>0</v>
      </c>
      <c r="J44" s="330">
        <f t="shared" ref="J44:U44" si="136">+I44</f>
        <v>0</v>
      </c>
      <c r="K44" s="330">
        <f t="shared" si="136"/>
        <v>0</v>
      </c>
      <c r="L44" s="330">
        <f t="shared" si="136"/>
        <v>0</v>
      </c>
      <c r="M44" s="330">
        <f t="shared" si="136"/>
        <v>0</v>
      </c>
      <c r="N44" s="330">
        <f t="shared" si="136"/>
        <v>0</v>
      </c>
      <c r="O44" s="330">
        <f t="shared" si="136"/>
        <v>0</v>
      </c>
      <c r="P44" s="330">
        <f t="shared" si="136"/>
        <v>0</v>
      </c>
      <c r="Q44" s="330">
        <f t="shared" si="136"/>
        <v>0</v>
      </c>
      <c r="R44" s="330">
        <f t="shared" si="136"/>
        <v>0</v>
      </c>
      <c r="S44" s="330">
        <f t="shared" si="136"/>
        <v>0</v>
      </c>
      <c r="T44" s="330">
        <f t="shared" si="136"/>
        <v>0</v>
      </c>
      <c r="U44" s="330">
        <f t="shared" si="136"/>
        <v>0</v>
      </c>
      <c r="V44" s="158">
        <f t="shared" si="59"/>
        <v>0</v>
      </c>
      <c r="W44" s="158">
        <f t="shared" si="60"/>
        <v>0</v>
      </c>
      <c r="X44" s="158">
        <f t="shared" si="61"/>
        <v>0</v>
      </c>
      <c r="Y44" s="158">
        <f t="shared" si="62"/>
        <v>0</v>
      </c>
      <c r="Z44" s="158">
        <f t="shared" si="63"/>
        <v>0</v>
      </c>
      <c r="AA44" s="158">
        <f t="shared" si="64"/>
        <v>0</v>
      </c>
      <c r="AB44" s="158">
        <f t="shared" si="65"/>
        <v>0</v>
      </c>
      <c r="AC44" s="158">
        <f t="shared" si="66"/>
        <v>0</v>
      </c>
      <c r="AD44" s="158">
        <f t="shared" si="67"/>
        <v>0</v>
      </c>
      <c r="AE44" s="158">
        <f t="shared" si="68"/>
        <v>0</v>
      </c>
      <c r="AF44" s="158">
        <f t="shared" si="69"/>
        <v>0</v>
      </c>
      <c r="AG44" s="158">
        <f t="shared" si="70"/>
        <v>0</v>
      </c>
      <c r="AH44" s="158">
        <f t="shared" si="71"/>
        <v>0</v>
      </c>
      <c r="AI44" s="158">
        <f t="shared" si="72"/>
        <v>0</v>
      </c>
      <c r="AJ44" s="158">
        <f t="shared" si="73"/>
        <v>0</v>
      </c>
      <c r="AK44" s="158">
        <f t="shared" si="74"/>
        <v>0</v>
      </c>
      <c r="AL44" s="158">
        <f t="shared" si="75"/>
        <v>0</v>
      </c>
      <c r="AM44" s="158">
        <f t="shared" si="76"/>
        <v>0</v>
      </c>
      <c r="AN44" s="158">
        <f t="shared" si="77"/>
        <v>0</v>
      </c>
      <c r="AO44" s="158">
        <f t="shared" si="78"/>
        <v>0</v>
      </c>
      <c r="AP44" s="158">
        <f t="shared" si="79"/>
        <v>0</v>
      </c>
      <c r="AQ44" s="158">
        <f t="shared" si="80"/>
        <v>0</v>
      </c>
      <c r="AR44" s="158">
        <f t="shared" si="81"/>
        <v>0</v>
      </c>
      <c r="AS44" s="158">
        <f t="shared" si="82"/>
        <v>0</v>
      </c>
      <c r="AT44" s="158">
        <f t="shared" si="83"/>
        <v>0</v>
      </c>
      <c r="AU44" s="158">
        <f t="shared" si="84"/>
        <v>0</v>
      </c>
      <c r="AV44" s="158">
        <f t="shared" si="85"/>
        <v>0</v>
      </c>
      <c r="AW44" s="158">
        <f t="shared" si="86"/>
        <v>0</v>
      </c>
      <c r="AX44" s="158">
        <f t="shared" si="87"/>
        <v>0</v>
      </c>
      <c r="AY44" s="158">
        <f t="shared" si="88"/>
        <v>0</v>
      </c>
      <c r="AZ44" s="158">
        <f t="shared" si="89"/>
        <v>0</v>
      </c>
      <c r="BA44" s="158">
        <f t="shared" si="90"/>
        <v>0</v>
      </c>
      <c r="BB44" s="158">
        <f t="shared" si="91"/>
        <v>0</v>
      </c>
      <c r="BC44" s="158">
        <f t="shared" si="92"/>
        <v>0</v>
      </c>
      <c r="BD44" s="158">
        <f t="shared" si="93"/>
        <v>0</v>
      </c>
      <c r="BE44" s="158">
        <f t="shared" si="94"/>
        <v>0</v>
      </c>
      <c r="BF44" s="158">
        <f t="shared" si="95"/>
        <v>0</v>
      </c>
      <c r="BG44" s="158">
        <f t="shared" si="96"/>
        <v>0</v>
      </c>
      <c r="BH44" s="158">
        <f t="shared" si="97"/>
        <v>0</v>
      </c>
      <c r="BI44" s="158">
        <f t="shared" si="98"/>
        <v>0</v>
      </c>
      <c r="BJ44" s="158">
        <f t="shared" si="99"/>
        <v>0</v>
      </c>
      <c r="BK44" s="158">
        <f t="shared" si="100"/>
        <v>0</v>
      </c>
      <c r="BL44" s="158">
        <f t="shared" si="101"/>
        <v>0</v>
      </c>
      <c r="BM44" s="158">
        <f t="shared" si="102"/>
        <v>0</v>
      </c>
      <c r="BN44" s="158">
        <f t="shared" si="103"/>
        <v>0</v>
      </c>
      <c r="BO44" s="158">
        <f t="shared" si="104"/>
        <v>0</v>
      </c>
      <c r="BP44" s="158">
        <f t="shared" si="105"/>
        <v>0</v>
      </c>
      <c r="BQ44" s="158">
        <f t="shared" si="106"/>
        <v>0</v>
      </c>
    </row>
    <row r="45" spans="1:69" hidden="1" x14ac:dyDescent="0.25">
      <c r="A45" s="339">
        <f>+CUC!A1478</f>
        <v>510720</v>
      </c>
      <c r="B45" s="343" t="str">
        <f>+CUC!B1478</f>
        <v xml:space="preserve">         AYUDA PARA EL TRANSPORTE</v>
      </c>
      <c r="C45" s="340">
        <f>+CUC!D1478</f>
        <v>0</v>
      </c>
      <c r="D45" s="340">
        <f>+CUC!E1478</f>
        <v>0</v>
      </c>
      <c r="E45" s="340">
        <f>+CUC!F1478</f>
        <v>0</v>
      </c>
      <c r="F45" s="340">
        <f>+CUC!G1478</f>
        <v>0</v>
      </c>
      <c r="G45" s="340">
        <f>+CUC!H1478</f>
        <v>0</v>
      </c>
      <c r="H45" s="340">
        <f t="shared" si="49"/>
        <v>0</v>
      </c>
      <c r="I45" s="333">
        <f t="shared" si="50"/>
        <v>0</v>
      </c>
      <c r="J45" s="330">
        <f t="shared" ref="J45:U45" si="137">+I45</f>
        <v>0</v>
      </c>
      <c r="K45" s="330">
        <f t="shared" si="137"/>
        <v>0</v>
      </c>
      <c r="L45" s="330">
        <f t="shared" si="137"/>
        <v>0</v>
      </c>
      <c r="M45" s="330">
        <f t="shared" si="137"/>
        <v>0</v>
      </c>
      <c r="N45" s="330">
        <f t="shared" si="137"/>
        <v>0</v>
      </c>
      <c r="O45" s="330">
        <f t="shared" si="137"/>
        <v>0</v>
      </c>
      <c r="P45" s="330">
        <f t="shared" si="137"/>
        <v>0</v>
      </c>
      <c r="Q45" s="330">
        <f t="shared" si="137"/>
        <v>0</v>
      </c>
      <c r="R45" s="330">
        <f t="shared" si="137"/>
        <v>0</v>
      </c>
      <c r="S45" s="330">
        <f t="shared" si="137"/>
        <v>0</v>
      </c>
      <c r="T45" s="330">
        <f t="shared" si="137"/>
        <v>0</v>
      </c>
      <c r="U45" s="330">
        <f t="shared" si="137"/>
        <v>0</v>
      </c>
      <c r="V45" s="158">
        <f t="shared" si="59"/>
        <v>0</v>
      </c>
      <c r="W45" s="158">
        <f t="shared" si="60"/>
        <v>0</v>
      </c>
      <c r="X45" s="158">
        <f t="shared" si="61"/>
        <v>0</v>
      </c>
      <c r="Y45" s="158">
        <f t="shared" si="62"/>
        <v>0</v>
      </c>
      <c r="Z45" s="158">
        <f t="shared" si="63"/>
        <v>0</v>
      </c>
      <c r="AA45" s="158">
        <f t="shared" si="64"/>
        <v>0</v>
      </c>
      <c r="AB45" s="158">
        <f t="shared" si="65"/>
        <v>0</v>
      </c>
      <c r="AC45" s="158">
        <f t="shared" si="66"/>
        <v>0</v>
      </c>
      <c r="AD45" s="158">
        <f t="shared" si="67"/>
        <v>0</v>
      </c>
      <c r="AE45" s="158">
        <f t="shared" si="68"/>
        <v>0</v>
      </c>
      <c r="AF45" s="158">
        <f t="shared" si="69"/>
        <v>0</v>
      </c>
      <c r="AG45" s="158">
        <f t="shared" si="70"/>
        <v>0</v>
      </c>
      <c r="AH45" s="158">
        <f t="shared" si="71"/>
        <v>0</v>
      </c>
      <c r="AI45" s="158">
        <f t="shared" si="72"/>
        <v>0</v>
      </c>
      <c r="AJ45" s="158">
        <f t="shared" si="73"/>
        <v>0</v>
      </c>
      <c r="AK45" s="158">
        <f t="shared" si="74"/>
        <v>0</v>
      </c>
      <c r="AL45" s="158">
        <f t="shared" si="75"/>
        <v>0</v>
      </c>
      <c r="AM45" s="158">
        <f t="shared" si="76"/>
        <v>0</v>
      </c>
      <c r="AN45" s="158">
        <f t="shared" si="77"/>
        <v>0</v>
      </c>
      <c r="AO45" s="158">
        <f t="shared" si="78"/>
        <v>0</v>
      </c>
      <c r="AP45" s="158">
        <f t="shared" si="79"/>
        <v>0</v>
      </c>
      <c r="AQ45" s="158">
        <f t="shared" si="80"/>
        <v>0</v>
      </c>
      <c r="AR45" s="158">
        <f t="shared" si="81"/>
        <v>0</v>
      </c>
      <c r="AS45" s="158">
        <f t="shared" si="82"/>
        <v>0</v>
      </c>
      <c r="AT45" s="158">
        <f t="shared" si="83"/>
        <v>0</v>
      </c>
      <c r="AU45" s="158">
        <f t="shared" si="84"/>
        <v>0</v>
      </c>
      <c r="AV45" s="158">
        <f t="shared" si="85"/>
        <v>0</v>
      </c>
      <c r="AW45" s="158">
        <f t="shared" si="86"/>
        <v>0</v>
      </c>
      <c r="AX45" s="158">
        <f t="shared" si="87"/>
        <v>0</v>
      </c>
      <c r="AY45" s="158">
        <f t="shared" si="88"/>
        <v>0</v>
      </c>
      <c r="AZ45" s="158">
        <f t="shared" si="89"/>
        <v>0</v>
      </c>
      <c r="BA45" s="158">
        <f t="shared" si="90"/>
        <v>0</v>
      </c>
      <c r="BB45" s="158">
        <f t="shared" si="91"/>
        <v>0</v>
      </c>
      <c r="BC45" s="158">
        <f t="shared" si="92"/>
        <v>0</v>
      </c>
      <c r="BD45" s="158">
        <f t="shared" si="93"/>
        <v>0</v>
      </c>
      <c r="BE45" s="158">
        <f t="shared" si="94"/>
        <v>0</v>
      </c>
      <c r="BF45" s="158">
        <f t="shared" si="95"/>
        <v>0</v>
      </c>
      <c r="BG45" s="158">
        <f t="shared" si="96"/>
        <v>0</v>
      </c>
      <c r="BH45" s="158">
        <f t="shared" si="97"/>
        <v>0</v>
      </c>
      <c r="BI45" s="158">
        <f t="shared" si="98"/>
        <v>0</v>
      </c>
      <c r="BJ45" s="158">
        <f t="shared" si="99"/>
        <v>0</v>
      </c>
      <c r="BK45" s="158">
        <f t="shared" si="100"/>
        <v>0</v>
      </c>
      <c r="BL45" s="158">
        <f t="shared" si="101"/>
        <v>0</v>
      </c>
      <c r="BM45" s="158">
        <f t="shared" si="102"/>
        <v>0</v>
      </c>
      <c r="BN45" s="158">
        <f t="shared" si="103"/>
        <v>0</v>
      </c>
      <c r="BO45" s="158">
        <f t="shared" si="104"/>
        <v>0</v>
      </c>
      <c r="BP45" s="158">
        <f t="shared" si="105"/>
        <v>0</v>
      </c>
      <c r="BQ45" s="158">
        <f t="shared" si="106"/>
        <v>0</v>
      </c>
    </row>
    <row r="46" spans="1:69" hidden="1" x14ac:dyDescent="0.25">
      <c r="A46" s="339">
        <f>+CUC!A1479</f>
        <v>510725</v>
      </c>
      <c r="B46" s="343" t="str">
        <f>+CUC!B1479</f>
        <v xml:space="preserve">         COMPENSACION ANUAL DIFERIDA</v>
      </c>
      <c r="C46" s="340">
        <f>+CUC!D1479</f>
        <v>0</v>
      </c>
      <c r="D46" s="340">
        <f>+CUC!E1479</f>
        <v>0</v>
      </c>
      <c r="E46" s="340">
        <f>+CUC!F1479</f>
        <v>0</v>
      </c>
      <c r="F46" s="340">
        <f>+CUC!G1479</f>
        <v>0</v>
      </c>
      <c r="G46" s="340">
        <f>+CUC!H1479</f>
        <v>0</v>
      </c>
      <c r="H46" s="340">
        <f t="shared" si="49"/>
        <v>0</v>
      </c>
      <c r="I46" s="333">
        <f t="shared" si="50"/>
        <v>0</v>
      </c>
      <c r="J46" s="330">
        <f t="shared" ref="J46:U46" si="138">+I46</f>
        <v>0</v>
      </c>
      <c r="K46" s="330">
        <f t="shared" si="138"/>
        <v>0</v>
      </c>
      <c r="L46" s="330">
        <f t="shared" si="138"/>
        <v>0</v>
      </c>
      <c r="M46" s="330">
        <f t="shared" si="138"/>
        <v>0</v>
      </c>
      <c r="N46" s="330">
        <f t="shared" si="138"/>
        <v>0</v>
      </c>
      <c r="O46" s="330">
        <f t="shared" si="138"/>
        <v>0</v>
      </c>
      <c r="P46" s="330">
        <f t="shared" si="138"/>
        <v>0</v>
      </c>
      <c r="Q46" s="330">
        <f t="shared" si="138"/>
        <v>0</v>
      </c>
      <c r="R46" s="330">
        <f t="shared" si="138"/>
        <v>0</v>
      </c>
      <c r="S46" s="330">
        <f t="shared" si="138"/>
        <v>0</v>
      </c>
      <c r="T46" s="330">
        <f t="shared" si="138"/>
        <v>0</v>
      </c>
      <c r="U46" s="330">
        <f t="shared" si="138"/>
        <v>0</v>
      </c>
      <c r="V46" s="158">
        <f t="shared" si="59"/>
        <v>0</v>
      </c>
      <c r="W46" s="158">
        <f t="shared" si="60"/>
        <v>0</v>
      </c>
      <c r="X46" s="158">
        <f t="shared" si="61"/>
        <v>0</v>
      </c>
      <c r="Y46" s="158">
        <f t="shared" si="62"/>
        <v>0</v>
      </c>
      <c r="Z46" s="158">
        <f t="shared" si="63"/>
        <v>0</v>
      </c>
      <c r="AA46" s="158">
        <f t="shared" si="64"/>
        <v>0</v>
      </c>
      <c r="AB46" s="158">
        <f t="shared" si="65"/>
        <v>0</v>
      </c>
      <c r="AC46" s="158">
        <f t="shared" si="66"/>
        <v>0</v>
      </c>
      <c r="AD46" s="158">
        <f t="shared" si="67"/>
        <v>0</v>
      </c>
      <c r="AE46" s="158">
        <f t="shared" si="68"/>
        <v>0</v>
      </c>
      <c r="AF46" s="158">
        <f t="shared" si="69"/>
        <v>0</v>
      </c>
      <c r="AG46" s="158">
        <f t="shared" si="70"/>
        <v>0</v>
      </c>
      <c r="AH46" s="158">
        <f t="shared" si="71"/>
        <v>0</v>
      </c>
      <c r="AI46" s="158">
        <f t="shared" si="72"/>
        <v>0</v>
      </c>
      <c r="AJ46" s="158">
        <f t="shared" si="73"/>
        <v>0</v>
      </c>
      <c r="AK46" s="158">
        <f t="shared" si="74"/>
        <v>0</v>
      </c>
      <c r="AL46" s="158">
        <f t="shared" si="75"/>
        <v>0</v>
      </c>
      <c r="AM46" s="158">
        <f t="shared" si="76"/>
        <v>0</v>
      </c>
      <c r="AN46" s="158">
        <f t="shared" si="77"/>
        <v>0</v>
      </c>
      <c r="AO46" s="158">
        <f t="shared" si="78"/>
        <v>0</v>
      </c>
      <c r="AP46" s="158">
        <f t="shared" si="79"/>
        <v>0</v>
      </c>
      <c r="AQ46" s="158">
        <f t="shared" si="80"/>
        <v>0</v>
      </c>
      <c r="AR46" s="158">
        <f t="shared" si="81"/>
        <v>0</v>
      </c>
      <c r="AS46" s="158">
        <f t="shared" si="82"/>
        <v>0</v>
      </c>
      <c r="AT46" s="158">
        <f t="shared" si="83"/>
        <v>0</v>
      </c>
      <c r="AU46" s="158">
        <f t="shared" si="84"/>
        <v>0</v>
      </c>
      <c r="AV46" s="158">
        <f t="shared" si="85"/>
        <v>0</v>
      </c>
      <c r="AW46" s="158">
        <f t="shared" si="86"/>
        <v>0</v>
      </c>
      <c r="AX46" s="158">
        <f t="shared" si="87"/>
        <v>0</v>
      </c>
      <c r="AY46" s="158">
        <f t="shared" si="88"/>
        <v>0</v>
      </c>
      <c r="AZ46" s="158">
        <f t="shared" si="89"/>
        <v>0</v>
      </c>
      <c r="BA46" s="158">
        <f t="shared" si="90"/>
        <v>0</v>
      </c>
      <c r="BB46" s="158">
        <f t="shared" si="91"/>
        <v>0</v>
      </c>
      <c r="BC46" s="158">
        <f t="shared" si="92"/>
        <v>0</v>
      </c>
      <c r="BD46" s="158">
        <f t="shared" si="93"/>
        <v>0</v>
      </c>
      <c r="BE46" s="158">
        <f t="shared" si="94"/>
        <v>0</v>
      </c>
      <c r="BF46" s="158">
        <f t="shared" si="95"/>
        <v>0</v>
      </c>
      <c r="BG46" s="158">
        <f t="shared" si="96"/>
        <v>0</v>
      </c>
      <c r="BH46" s="158">
        <f t="shared" si="97"/>
        <v>0</v>
      </c>
      <c r="BI46" s="158">
        <f t="shared" si="98"/>
        <v>0</v>
      </c>
      <c r="BJ46" s="158">
        <f t="shared" si="99"/>
        <v>0</v>
      </c>
      <c r="BK46" s="158">
        <f t="shared" si="100"/>
        <v>0</v>
      </c>
      <c r="BL46" s="158">
        <f t="shared" si="101"/>
        <v>0</v>
      </c>
      <c r="BM46" s="158">
        <f t="shared" si="102"/>
        <v>0</v>
      </c>
      <c r="BN46" s="158">
        <f t="shared" si="103"/>
        <v>0</v>
      </c>
      <c r="BO46" s="158">
        <f t="shared" si="104"/>
        <v>0</v>
      </c>
      <c r="BP46" s="158">
        <f t="shared" si="105"/>
        <v>0</v>
      </c>
      <c r="BQ46" s="158">
        <f t="shared" si="106"/>
        <v>0</v>
      </c>
    </row>
    <row r="47" spans="1:69" hidden="1" x14ac:dyDescent="0.25">
      <c r="A47" s="339">
        <f>+CUC!A1480</f>
        <v>510730</v>
      </c>
      <c r="B47" s="343" t="str">
        <f>+CUC!B1480</f>
        <v xml:space="preserve">         COMPENSACION SEMESTRAL</v>
      </c>
      <c r="C47" s="340">
        <f>+CUC!D1480</f>
        <v>0</v>
      </c>
      <c r="D47" s="340">
        <f>+CUC!E1480</f>
        <v>0</v>
      </c>
      <c r="E47" s="340">
        <f>+CUC!F1480</f>
        <v>0</v>
      </c>
      <c r="F47" s="340">
        <f>+CUC!G1480</f>
        <v>0</v>
      </c>
      <c r="G47" s="340">
        <f>+CUC!H1480</f>
        <v>0</v>
      </c>
      <c r="H47" s="340">
        <f t="shared" si="49"/>
        <v>0</v>
      </c>
      <c r="I47" s="333">
        <f t="shared" si="50"/>
        <v>0</v>
      </c>
      <c r="J47" s="330">
        <f t="shared" ref="J47:U47" si="139">+I47</f>
        <v>0</v>
      </c>
      <c r="K47" s="330">
        <f t="shared" si="139"/>
        <v>0</v>
      </c>
      <c r="L47" s="330">
        <f t="shared" si="139"/>
        <v>0</v>
      </c>
      <c r="M47" s="330">
        <f t="shared" si="139"/>
        <v>0</v>
      </c>
      <c r="N47" s="330">
        <f t="shared" si="139"/>
        <v>0</v>
      </c>
      <c r="O47" s="330">
        <f t="shared" si="139"/>
        <v>0</v>
      </c>
      <c r="P47" s="330">
        <f t="shared" si="139"/>
        <v>0</v>
      </c>
      <c r="Q47" s="330">
        <f t="shared" si="139"/>
        <v>0</v>
      </c>
      <c r="R47" s="330">
        <f t="shared" si="139"/>
        <v>0</v>
      </c>
      <c r="S47" s="330">
        <f t="shared" si="139"/>
        <v>0</v>
      </c>
      <c r="T47" s="330">
        <f t="shared" si="139"/>
        <v>0</v>
      </c>
      <c r="U47" s="330">
        <f t="shared" si="139"/>
        <v>0</v>
      </c>
      <c r="V47" s="158">
        <f t="shared" ref="V47:V50" si="140">+J47*(1+$J$3)</f>
        <v>0</v>
      </c>
      <c r="W47" s="158">
        <f t="shared" ref="W47:W50" si="141">+K47*(1+$J$3)</f>
        <v>0</v>
      </c>
      <c r="X47" s="158">
        <f t="shared" ref="X47:X50" si="142">+L47*(1+$J$3)</f>
        <v>0</v>
      </c>
      <c r="Y47" s="158">
        <f t="shared" ref="Y47:Y50" si="143">+M47*(1+$J$3)</f>
        <v>0</v>
      </c>
      <c r="Z47" s="158">
        <f t="shared" ref="Z47:Z50" si="144">+N47*(1+$J$3)</f>
        <v>0</v>
      </c>
      <c r="AA47" s="158">
        <f t="shared" ref="AA47:AA50" si="145">+O47*(1+$J$3)</f>
        <v>0</v>
      </c>
      <c r="AB47" s="158">
        <f t="shared" ref="AB47:AB50" si="146">+P47*(1+$J$3)</f>
        <v>0</v>
      </c>
      <c r="AC47" s="158">
        <f t="shared" ref="AC47:AC50" si="147">+Q47*(1+$J$3)</f>
        <v>0</v>
      </c>
      <c r="AD47" s="158">
        <f t="shared" ref="AD47:AD50" si="148">+R47*(1+$J$3)</f>
        <v>0</v>
      </c>
      <c r="AE47" s="158">
        <f t="shared" ref="AE47:AE50" si="149">+S47*(1+$J$3)</f>
        <v>0</v>
      </c>
      <c r="AF47" s="158">
        <f t="shared" ref="AF47:AF50" si="150">+T47*(1+$J$3)</f>
        <v>0</v>
      </c>
      <c r="AG47" s="158">
        <f t="shared" ref="AG47:AG50" si="151">+U47*(1+$J$3)</f>
        <v>0</v>
      </c>
      <c r="AH47" s="158">
        <f t="shared" ref="AH47:AH50" si="152">+V47*(1+$K$3)</f>
        <v>0</v>
      </c>
      <c r="AI47" s="158">
        <f t="shared" ref="AI47:AI50" si="153">+W47*(1+$K$3)</f>
        <v>0</v>
      </c>
      <c r="AJ47" s="158">
        <f t="shared" ref="AJ47:AJ50" si="154">+X47*(1+$K$3)</f>
        <v>0</v>
      </c>
      <c r="AK47" s="158">
        <f t="shared" ref="AK47:AK50" si="155">+Y47*(1+$K$3)</f>
        <v>0</v>
      </c>
      <c r="AL47" s="158">
        <f t="shared" ref="AL47:AL50" si="156">+Z47*(1+$K$3)</f>
        <v>0</v>
      </c>
      <c r="AM47" s="158">
        <f t="shared" ref="AM47:AM50" si="157">+AA47*(1+$K$3)</f>
        <v>0</v>
      </c>
      <c r="AN47" s="158">
        <f t="shared" ref="AN47:AN50" si="158">+AB47*(1+$K$3)</f>
        <v>0</v>
      </c>
      <c r="AO47" s="158">
        <f t="shared" ref="AO47:AO50" si="159">+AC47*(1+$K$3)</f>
        <v>0</v>
      </c>
      <c r="AP47" s="158">
        <f t="shared" ref="AP47:AP50" si="160">+AD47*(1+$K$3)</f>
        <v>0</v>
      </c>
      <c r="AQ47" s="158">
        <f t="shared" ref="AQ47:AQ50" si="161">+AE47*(1+$K$3)</f>
        <v>0</v>
      </c>
      <c r="AR47" s="158">
        <f t="shared" ref="AR47:AR50" si="162">+AF47*(1+$K$3)</f>
        <v>0</v>
      </c>
      <c r="AS47" s="158">
        <f t="shared" ref="AS47:AS50" si="163">+AG47*(1+$K$3)</f>
        <v>0</v>
      </c>
      <c r="AT47" s="158">
        <f t="shared" ref="AT47:AT50" si="164">+AH47*(1+$L$3)</f>
        <v>0</v>
      </c>
      <c r="AU47" s="158">
        <f t="shared" ref="AU47:AU50" si="165">+AI47*(1+$L$3)</f>
        <v>0</v>
      </c>
      <c r="AV47" s="158">
        <f t="shared" ref="AV47:AV50" si="166">+AJ47*(1+$L$3)</f>
        <v>0</v>
      </c>
      <c r="AW47" s="158">
        <f t="shared" ref="AW47:AW50" si="167">+AK47*(1+$L$3)</f>
        <v>0</v>
      </c>
      <c r="AX47" s="158">
        <f t="shared" ref="AX47:AX50" si="168">+AL47*(1+$L$3)</f>
        <v>0</v>
      </c>
      <c r="AY47" s="158">
        <f t="shared" ref="AY47:AY50" si="169">+AM47*(1+$L$3)</f>
        <v>0</v>
      </c>
      <c r="AZ47" s="158">
        <f t="shared" ref="AZ47:AZ50" si="170">+AN47*(1+$L$3)</f>
        <v>0</v>
      </c>
      <c r="BA47" s="158">
        <f t="shared" ref="BA47:BA50" si="171">+AO47*(1+$L$3)</f>
        <v>0</v>
      </c>
      <c r="BB47" s="158">
        <f t="shared" ref="BB47:BB50" si="172">+AP47*(1+$L$3)</f>
        <v>0</v>
      </c>
      <c r="BC47" s="158">
        <f t="shared" ref="BC47:BC50" si="173">+AQ47*(1+$L$3)</f>
        <v>0</v>
      </c>
      <c r="BD47" s="158">
        <f t="shared" ref="BD47:BD50" si="174">+AR47*(1+$L$3)</f>
        <v>0</v>
      </c>
      <c r="BE47" s="158">
        <f t="shared" ref="BE47:BE50" si="175">+AS47*(1+$L$3)</f>
        <v>0</v>
      </c>
      <c r="BF47" s="158">
        <f t="shared" ref="BF47:BF50" si="176">+AT47*(1+$M$3)</f>
        <v>0</v>
      </c>
      <c r="BG47" s="158">
        <f t="shared" ref="BG47:BG50" si="177">+AU47*(1+$M$3)</f>
        <v>0</v>
      </c>
      <c r="BH47" s="158">
        <f t="shared" ref="BH47:BH50" si="178">+AV47*(1+$M$3)</f>
        <v>0</v>
      </c>
      <c r="BI47" s="158">
        <f t="shared" ref="BI47:BI50" si="179">+AW47*(1+$M$3)</f>
        <v>0</v>
      </c>
      <c r="BJ47" s="158">
        <f t="shared" ref="BJ47:BJ50" si="180">+AX47*(1+$M$3)</f>
        <v>0</v>
      </c>
      <c r="BK47" s="158">
        <f t="shared" ref="BK47:BK50" si="181">+AY47*(1+$M$3)</f>
        <v>0</v>
      </c>
      <c r="BL47" s="158">
        <f t="shared" ref="BL47:BL50" si="182">+AZ47*(1+$M$3)</f>
        <v>0</v>
      </c>
      <c r="BM47" s="158">
        <f t="shared" ref="BM47:BM50" si="183">+BA47*(1+$M$3)</f>
        <v>0</v>
      </c>
      <c r="BN47" s="158">
        <f t="shared" ref="BN47:BN50" si="184">+BB47*(1+$M$3)</f>
        <v>0</v>
      </c>
      <c r="BO47" s="158">
        <f t="shared" ref="BO47:BO50" si="185">+BC47*(1+$M$3)</f>
        <v>0</v>
      </c>
      <c r="BP47" s="158">
        <f t="shared" ref="BP47:BP50" si="186">+BD47*(1+$M$3)</f>
        <v>0</v>
      </c>
      <c r="BQ47" s="158">
        <f t="shared" ref="BQ47:BQ50" si="187">+BE47*(1+$M$3)</f>
        <v>0</v>
      </c>
    </row>
    <row r="48" spans="1:69" hidden="1" x14ac:dyDescent="0.25">
      <c r="A48" s="339">
        <f>+CUC!A1481</f>
        <v>510735</v>
      </c>
      <c r="B48" s="343" t="str">
        <f>+CUC!B1481</f>
        <v xml:space="preserve">         DESCANSO ANUAL COMPENSADO</v>
      </c>
      <c r="C48" s="340">
        <f>+CUC!D1481</f>
        <v>0</v>
      </c>
      <c r="D48" s="340">
        <f>+CUC!E1481</f>
        <v>0</v>
      </c>
      <c r="E48" s="340">
        <f>+CUC!F1481</f>
        <v>0</v>
      </c>
      <c r="F48" s="340">
        <f>+CUC!G1481</f>
        <v>0</v>
      </c>
      <c r="G48" s="340">
        <f>+CUC!H1481</f>
        <v>0</v>
      </c>
      <c r="H48" s="340">
        <f t="shared" si="49"/>
        <v>0</v>
      </c>
      <c r="I48" s="333">
        <f t="shared" si="50"/>
        <v>0</v>
      </c>
      <c r="J48" s="330">
        <f t="shared" ref="J48:U48" si="188">+I48</f>
        <v>0</v>
      </c>
      <c r="K48" s="330">
        <f t="shared" si="188"/>
        <v>0</v>
      </c>
      <c r="L48" s="330">
        <f t="shared" si="188"/>
        <v>0</v>
      </c>
      <c r="M48" s="330">
        <f t="shared" si="188"/>
        <v>0</v>
      </c>
      <c r="N48" s="330">
        <f t="shared" si="188"/>
        <v>0</v>
      </c>
      <c r="O48" s="330">
        <f t="shared" si="188"/>
        <v>0</v>
      </c>
      <c r="P48" s="330">
        <f t="shared" si="188"/>
        <v>0</v>
      </c>
      <c r="Q48" s="330">
        <f t="shared" si="188"/>
        <v>0</v>
      </c>
      <c r="R48" s="330">
        <f t="shared" si="188"/>
        <v>0</v>
      </c>
      <c r="S48" s="330">
        <f t="shared" si="188"/>
        <v>0</v>
      </c>
      <c r="T48" s="330">
        <f t="shared" si="188"/>
        <v>0</v>
      </c>
      <c r="U48" s="330">
        <f t="shared" si="188"/>
        <v>0</v>
      </c>
      <c r="V48" s="158">
        <f t="shared" si="140"/>
        <v>0</v>
      </c>
      <c r="W48" s="158">
        <f t="shared" si="141"/>
        <v>0</v>
      </c>
      <c r="X48" s="158">
        <f t="shared" si="142"/>
        <v>0</v>
      </c>
      <c r="Y48" s="158">
        <f t="shared" si="143"/>
        <v>0</v>
      </c>
      <c r="Z48" s="158">
        <f t="shared" si="144"/>
        <v>0</v>
      </c>
      <c r="AA48" s="158">
        <f t="shared" si="145"/>
        <v>0</v>
      </c>
      <c r="AB48" s="158">
        <f t="shared" si="146"/>
        <v>0</v>
      </c>
      <c r="AC48" s="158">
        <f t="shared" si="147"/>
        <v>0</v>
      </c>
      <c r="AD48" s="158">
        <f t="shared" si="148"/>
        <v>0</v>
      </c>
      <c r="AE48" s="158">
        <f t="shared" si="149"/>
        <v>0</v>
      </c>
      <c r="AF48" s="158">
        <f t="shared" si="150"/>
        <v>0</v>
      </c>
      <c r="AG48" s="158">
        <f t="shared" si="151"/>
        <v>0</v>
      </c>
      <c r="AH48" s="158">
        <f t="shared" si="152"/>
        <v>0</v>
      </c>
      <c r="AI48" s="158">
        <f t="shared" si="153"/>
        <v>0</v>
      </c>
      <c r="AJ48" s="158">
        <f t="shared" si="154"/>
        <v>0</v>
      </c>
      <c r="AK48" s="158">
        <f t="shared" si="155"/>
        <v>0</v>
      </c>
      <c r="AL48" s="158">
        <f t="shared" si="156"/>
        <v>0</v>
      </c>
      <c r="AM48" s="158">
        <f t="shared" si="157"/>
        <v>0</v>
      </c>
      <c r="AN48" s="158">
        <f t="shared" si="158"/>
        <v>0</v>
      </c>
      <c r="AO48" s="158">
        <f t="shared" si="159"/>
        <v>0</v>
      </c>
      <c r="AP48" s="158">
        <f t="shared" si="160"/>
        <v>0</v>
      </c>
      <c r="AQ48" s="158">
        <f t="shared" si="161"/>
        <v>0</v>
      </c>
      <c r="AR48" s="158">
        <f t="shared" si="162"/>
        <v>0</v>
      </c>
      <c r="AS48" s="158">
        <f t="shared" si="163"/>
        <v>0</v>
      </c>
      <c r="AT48" s="158">
        <f t="shared" si="164"/>
        <v>0</v>
      </c>
      <c r="AU48" s="158">
        <f t="shared" si="165"/>
        <v>0</v>
      </c>
      <c r="AV48" s="158">
        <f t="shared" si="166"/>
        <v>0</v>
      </c>
      <c r="AW48" s="158">
        <f t="shared" si="167"/>
        <v>0</v>
      </c>
      <c r="AX48" s="158">
        <f t="shared" si="168"/>
        <v>0</v>
      </c>
      <c r="AY48" s="158">
        <f t="shared" si="169"/>
        <v>0</v>
      </c>
      <c r="AZ48" s="158">
        <f t="shared" si="170"/>
        <v>0</v>
      </c>
      <c r="BA48" s="158">
        <f t="shared" si="171"/>
        <v>0</v>
      </c>
      <c r="BB48" s="158">
        <f t="shared" si="172"/>
        <v>0</v>
      </c>
      <c r="BC48" s="158">
        <f t="shared" si="173"/>
        <v>0</v>
      </c>
      <c r="BD48" s="158">
        <f t="shared" si="174"/>
        <v>0</v>
      </c>
      <c r="BE48" s="158">
        <f t="shared" si="175"/>
        <v>0</v>
      </c>
      <c r="BF48" s="158">
        <f t="shared" si="176"/>
        <v>0</v>
      </c>
      <c r="BG48" s="158">
        <f t="shared" si="177"/>
        <v>0</v>
      </c>
      <c r="BH48" s="158">
        <f t="shared" si="178"/>
        <v>0</v>
      </c>
      <c r="BI48" s="158">
        <f t="shared" si="179"/>
        <v>0</v>
      </c>
      <c r="BJ48" s="158">
        <f t="shared" si="180"/>
        <v>0</v>
      </c>
      <c r="BK48" s="158">
        <f t="shared" si="181"/>
        <v>0</v>
      </c>
      <c r="BL48" s="158">
        <f t="shared" si="182"/>
        <v>0</v>
      </c>
      <c r="BM48" s="158">
        <f t="shared" si="183"/>
        <v>0</v>
      </c>
      <c r="BN48" s="158">
        <f t="shared" si="184"/>
        <v>0</v>
      </c>
      <c r="BO48" s="158">
        <f t="shared" si="185"/>
        <v>0</v>
      </c>
      <c r="BP48" s="158">
        <f t="shared" si="186"/>
        <v>0</v>
      </c>
      <c r="BQ48" s="158">
        <f t="shared" si="187"/>
        <v>0</v>
      </c>
    </row>
    <row r="49" spans="1:69" hidden="1" x14ac:dyDescent="0.25">
      <c r="A49" s="339">
        <f>+CUC!A1482</f>
        <v>510740</v>
      </c>
      <c r="B49" s="343" t="str">
        <f>+CUC!B1482</f>
        <v xml:space="preserve">         COMPENSACION EXTRAORDINARIA</v>
      </c>
      <c r="C49" s="340">
        <f>+CUC!D1482</f>
        <v>0</v>
      </c>
      <c r="D49" s="340">
        <f>+CUC!E1482</f>
        <v>0</v>
      </c>
      <c r="E49" s="340">
        <f>+CUC!F1482</f>
        <v>0</v>
      </c>
      <c r="F49" s="340">
        <f>+CUC!G1482</f>
        <v>0</v>
      </c>
      <c r="G49" s="340">
        <f>+CUC!H1482</f>
        <v>0</v>
      </c>
      <c r="H49" s="340">
        <f t="shared" si="49"/>
        <v>0</v>
      </c>
      <c r="I49" s="333">
        <f t="shared" si="50"/>
        <v>0</v>
      </c>
      <c r="J49" s="330">
        <f t="shared" ref="J49:U49" si="189">+I49</f>
        <v>0</v>
      </c>
      <c r="K49" s="330">
        <f t="shared" si="189"/>
        <v>0</v>
      </c>
      <c r="L49" s="330">
        <f t="shared" si="189"/>
        <v>0</v>
      </c>
      <c r="M49" s="330">
        <f t="shared" si="189"/>
        <v>0</v>
      </c>
      <c r="N49" s="330">
        <f t="shared" si="189"/>
        <v>0</v>
      </c>
      <c r="O49" s="330">
        <f t="shared" si="189"/>
        <v>0</v>
      </c>
      <c r="P49" s="330">
        <f t="shared" si="189"/>
        <v>0</v>
      </c>
      <c r="Q49" s="330">
        <f t="shared" si="189"/>
        <v>0</v>
      </c>
      <c r="R49" s="330">
        <f t="shared" si="189"/>
        <v>0</v>
      </c>
      <c r="S49" s="330">
        <f t="shared" si="189"/>
        <v>0</v>
      </c>
      <c r="T49" s="330">
        <f t="shared" si="189"/>
        <v>0</v>
      </c>
      <c r="U49" s="330">
        <f t="shared" si="189"/>
        <v>0</v>
      </c>
      <c r="V49" s="158">
        <f t="shared" si="140"/>
        <v>0</v>
      </c>
      <c r="W49" s="158">
        <f t="shared" si="141"/>
        <v>0</v>
      </c>
      <c r="X49" s="158">
        <f t="shared" si="142"/>
        <v>0</v>
      </c>
      <c r="Y49" s="158">
        <f t="shared" si="143"/>
        <v>0</v>
      </c>
      <c r="Z49" s="158">
        <f t="shared" si="144"/>
        <v>0</v>
      </c>
      <c r="AA49" s="158">
        <f t="shared" si="145"/>
        <v>0</v>
      </c>
      <c r="AB49" s="158">
        <f t="shared" si="146"/>
        <v>0</v>
      </c>
      <c r="AC49" s="158">
        <f t="shared" si="147"/>
        <v>0</v>
      </c>
      <c r="AD49" s="158">
        <f t="shared" si="148"/>
        <v>0</v>
      </c>
      <c r="AE49" s="158">
        <f t="shared" si="149"/>
        <v>0</v>
      </c>
      <c r="AF49" s="158">
        <f t="shared" si="150"/>
        <v>0</v>
      </c>
      <c r="AG49" s="158">
        <f t="shared" si="151"/>
        <v>0</v>
      </c>
      <c r="AH49" s="158">
        <f t="shared" si="152"/>
        <v>0</v>
      </c>
      <c r="AI49" s="158">
        <f t="shared" si="153"/>
        <v>0</v>
      </c>
      <c r="AJ49" s="158">
        <f t="shared" si="154"/>
        <v>0</v>
      </c>
      <c r="AK49" s="158">
        <f t="shared" si="155"/>
        <v>0</v>
      </c>
      <c r="AL49" s="158">
        <f t="shared" si="156"/>
        <v>0</v>
      </c>
      <c r="AM49" s="158">
        <f t="shared" si="157"/>
        <v>0</v>
      </c>
      <c r="AN49" s="158">
        <f t="shared" si="158"/>
        <v>0</v>
      </c>
      <c r="AO49" s="158">
        <f t="shared" si="159"/>
        <v>0</v>
      </c>
      <c r="AP49" s="158">
        <f t="shared" si="160"/>
        <v>0</v>
      </c>
      <c r="AQ49" s="158">
        <f t="shared" si="161"/>
        <v>0</v>
      </c>
      <c r="AR49" s="158">
        <f t="shared" si="162"/>
        <v>0</v>
      </c>
      <c r="AS49" s="158">
        <f t="shared" si="163"/>
        <v>0</v>
      </c>
      <c r="AT49" s="158">
        <f t="shared" si="164"/>
        <v>0</v>
      </c>
      <c r="AU49" s="158">
        <f t="shared" si="165"/>
        <v>0</v>
      </c>
      <c r="AV49" s="158">
        <f t="shared" si="166"/>
        <v>0</v>
      </c>
      <c r="AW49" s="158">
        <f t="shared" si="167"/>
        <v>0</v>
      </c>
      <c r="AX49" s="158">
        <f t="shared" si="168"/>
        <v>0</v>
      </c>
      <c r="AY49" s="158">
        <f t="shared" si="169"/>
        <v>0</v>
      </c>
      <c r="AZ49" s="158">
        <f t="shared" si="170"/>
        <v>0</v>
      </c>
      <c r="BA49" s="158">
        <f t="shared" si="171"/>
        <v>0</v>
      </c>
      <c r="BB49" s="158">
        <f t="shared" si="172"/>
        <v>0</v>
      </c>
      <c r="BC49" s="158">
        <f t="shared" si="173"/>
        <v>0</v>
      </c>
      <c r="BD49" s="158">
        <f t="shared" si="174"/>
        <v>0</v>
      </c>
      <c r="BE49" s="158">
        <f t="shared" si="175"/>
        <v>0</v>
      </c>
      <c r="BF49" s="158">
        <f t="shared" si="176"/>
        <v>0</v>
      </c>
      <c r="BG49" s="158">
        <f t="shared" si="177"/>
        <v>0</v>
      </c>
      <c r="BH49" s="158">
        <f t="shared" si="178"/>
        <v>0</v>
      </c>
      <c r="BI49" s="158">
        <f t="shared" si="179"/>
        <v>0</v>
      </c>
      <c r="BJ49" s="158">
        <f t="shared" si="180"/>
        <v>0</v>
      </c>
      <c r="BK49" s="158">
        <f t="shared" si="181"/>
        <v>0</v>
      </c>
      <c r="BL49" s="158">
        <f t="shared" si="182"/>
        <v>0</v>
      </c>
      <c r="BM49" s="158">
        <f t="shared" si="183"/>
        <v>0</v>
      </c>
      <c r="BN49" s="158">
        <f t="shared" si="184"/>
        <v>0</v>
      </c>
      <c r="BO49" s="158">
        <f t="shared" si="185"/>
        <v>0</v>
      </c>
      <c r="BP49" s="158">
        <f t="shared" si="186"/>
        <v>0</v>
      </c>
      <c r="BQ49" s="158">
        <f t="shared" si="187"/>
        <v>0</v>
      </c>
    </row>
    <row r="50" spans="1:69" hidden="1" x14ac:dyDescent="0.25">
      <c r="A50" s="339">
        <f>+CUC!A1483</f>
        <v>510745</v>
      </c>
      <c r="B50" s="343" t="str">
        <f>+CUC!B1483</f>
        <v xml:space="preserve">         OTRAS</v>
      </c>
      <c r="C50" s="340">
        <f>+CUC!D1483</f>
        <v>0</v>
      </c>
      <c r="D50" s="340">
        <f>+CUC!E1483</f>
        <v>0</v>
      </c>
      <c r="E50" s="340">
        <f>+CUC!F1483</f>
        <v>0</v>
      </c>
      <c r="F50" s="340">
        <f>+CUC!G1483</f>
        <v>0</v>
      </c>
      <c r="G50" s="340">
        <f>+CUC!H1483</f>
        <v>0</v>
      </c>
      <c r="H50" s="340">
        <f t="shared" si="49"/>
        <v>0</v>
      </c>
      <c r="I50" s="333">
        <f t="shared" si="50"/>
        <v>0</v>
      </c>
      <c r="J50" s="330">
        <f t="shared" ref="J50:U50" si="190">+I50</f>
        <v>0</v>
      </c>
      <c r="K50" s="330">
        <f t="shared" si="190"/>
        <v>0</v>
      </c>
      <c r="L50" s="330">
        <f t="shared" si="190"/>
        <v>0</v>
      </c>
      <c r="M50" s="330">
        <f t="shared" si="190"/>
        <v>0</v>
      </c>
      <c r="N50" s="330">
        <f t="shared" si="190"/>
        <v>0</v>
      </c>
      <c r="O50" s="330">
        <f t="shared" si="190"/>
        <v>0</v>
      </c>
      <c r="P50" s="330">
        <f t="shared" si="190"/>
        <v>0</v>
      </c>
      <c r="Q50" s="330">
        <f t="shared" si="190"/>
        <v>0</v>
      </c>
      <c r="R50" s="330">
        <f t="shared" si="190"/>
        <v>0</v>
      </c>
      <c r="S50" s="330">
        <f t="shared" si="190"/>
        <v>0</v>
      </c>
      <c r="T50" s="330">
        <f t="shared" si="190"/>
        <v>0</v>
      </c>
      <c r="U50" s="330">
        <f t="shared" si="190"/>
        <v>0</v>
      </c>
      <c r="V50" s="158">
        <f t="shared" si="140"/>
        <v>0</v>
      </c>
      <c r="W50" s="158">
        <f t="shared" si="141"/>
        <v>0</v>
      </c>
      <c r="X50" s="158">
        <f t="shared" si="142"/>
        <v>0</v>
      </c>
      <c r="Y50" s="158">
        <f t="shared" si="143"/>
        <v>0</v>
      </c>
      <c r="Z50" s="158">
        <f t="shared" si="144"/>
        <v>0</v>
      </c>
      <c r="AA50" s="158">
        <f t="shared" si="145"/>
        <v>0</v>
      </c>
      <c r="AB50" s="158">
        <f t="shared" si="146"/>
        <v>0</v>
      </c>
      <c r="AC50" s="158">
        <f t="shared" si="147"/>
        <v>0</v>
      </c>
      <c r="AD50" s="158">
        <f t="shared" si="148"/>
        <v>0</v>
      </c>
      <c r="AE50" s="158">
        <f t="shared" si="149"/>
        <v>0</v>
      </c>
      <c r="AF50" s="158">
        <f t="shared" si="150"/>
        <v>0</v>
      </c>
      <c r="AG50" s="158">
        <f t="shared" si="151"/>
        <v>0</v>
      </c>
      <c r="AH50" s="158">
        <f t="shared" si="152"/>
        <v>0</v>
      </c>
      <c r="AI50" s="158">
        <f t="shared" si="153"/>
        <v>0</v>
      </c>
      <c r="AJ50" s="158">
        <f t="shared" si="154"/>
        <v>0</v>
      </c>
      <c r="AK50" s="158">
        <f t="shared" si="155"/>
        <v>0</v>
      </c>
      <c r="AL50" s="158">
        <f t="shared" si="156"/>
        <v>0</v>
      </c>
      <c r="AM50" s="158">
        <f t="shared" si="157"/>
        <v>0</v>
      </c>
      <c r="AN50" s="158">
        <f t="shared" si="158"/>
        <v>0</v>
      </c>
      <c r="AO50" s="158">
        <f t="shared" si="159"/>
        <v>0</v>
      </c>
      <c r="AP50" s="158">
        <f t="shared" si="160"/>
        <v>0</v>
      </c>
      <c r="AQ50" s="158">
        <f t="shared" si="161"/>
        <v>0</v>
      </c>
      <c r="AR50" s="158">
        <f t="shared" si="162"/>
        <v>0</v>
      </c>
      <c r="AS50" s="158">
        <f t="shared" si="163"/>
        <v>0</v>
      </c>
      <c r="AT50" s="158">
        <f t="shared" si="164"/>
        <v>0</v>
      </c>
      <c r="AU50" s="158">
        <f t="shared" si="165"/>
        <v>0</v>
      </c>
      <c r="AV50" s="158">
        <f t="shared" si="166"/>
        <v>0</v>
      </c>
      <c r="AW50" s="158">
        <f t="shared" si="167"/>
        <v>0</v>
      </c>
      <c r="AX50" s="158">
        <f t="shared" si="168"/>
        <v>0</v>
      </c>
      <c r="AY50" s="158">
        <f t="shared" si="169"/>
        <v>0</v>
      </c>
      <c r="AZ50" s="158">
        <f t="shared" si="170"/>
        <v>0</v>
      </c>
      <c r="BA50" s="158">
        <f t="shared" si="171"/>
        <v>0</v>
      </c>
      <c r="BB50" s="158">
        <f t="shared" si="172"/>
        <v>0</v>
      </c>
      <c r="BC50" s="158">
        <f t="shared" si="173"/>
        <v>0</v>
      </c>
      <c r="BD50" s="158">
        <f t="shared" si="174"/>
        <v>0</v>
      </c>
      <c r="BE50" s="158">
        <f t="shared" si="175"/>
        <v>0</v>
      </c>
      <c r="BF50" s="158">
        <f t="shared" si="176"/>
        <v>0</v>
      </c>
      <c r="BG50" s="158">
        <f t="shared" si="177"/>
        <v>0</v>
      </c>
      <c r="BH50" s="158">
        <f t="shared" si="178"/>
        <v>0</v>
      </c>
      <c r="BI50" s="158">
        <f t="shared" si="179"/>
        <v>0</v>
      </c>
      <c r="BJ50" s="158">
        <f t="shared" si="180"/>
        <v>0</v>
      </c>
      <c r="BK50" s="158">
        <f t="shared" si="181"/>
        <v>0</v>
      </c>
      <c r="BL50" s="158">
        <f t="shared" si="182"/>
        <v>0</v>
      </c>
      <c r="BM50" s="158">
        <f t="shared" si="183"/>
        <v>0</v>
      </c>
      <c r="BN50" s="158">
        <f t="shared" si="184"/>
        <v>0</v>
      </c>
      <c r="BO50" s="158">
        <f t="shared" si="185"/>
        <v>0</v>
      </c>
      <c r="BP50" s="158">
        <f t="shared" si="186"/>
        <v>0</v>
      </c>
      <c r="BQ50" s="158">
        <f t="shared" si="187"/>
        <v>0</v>
      </c>
    </row>
    <row r="51" spans="1:69" x14ac:dyDescent="0.25">
      <c r="A51" s="339">
        <f>+CUC!A1485</f>
        <v>511001</v>
      </c>
      <c r="B51" s="343" t="str">
        <f>+CUC!B1485</f>
        <v xml:space="preserve">         HONORARIOS</v>
      </c>
      <c r="C51" s="340">
        <f>+CUC!D1485</f>
        <v>42851000</v>
      </c>
      <c r="D51" s="340">
        <f>+CUC!E1485</f>
        <v>47670600</v>
      </c>
      <c r="E51" s="340">
        <f>+CUC!F1485</f>
        <v>34259800</v>
      </c>
      <c r="F51" s="340">
        <f>+CUC!G1485</f>
        <v>59620200</v>
      </c>
      <c r="G51" s="340">
        <f>+CUC!H1485</f>
        <v>58465981.333333328</v>
      </c>
      <c r="H51" s="340">
        <f t="shared" si="49"/>
        <v>64897239.280000001</v>
      </c>
      <c r="I51" s="333">
        <f t="shared" si="50"/>
        <v>5408103.2733333334</v>
      </c>
      <c r="J51" s="330">
        <f>+I51</f>
        <v>5408103.2733333334</v>
      </c>
      <c r="K51" s="330">
        <f>+J51</f>
        <v>5408103.2733333334</v>
      </c>
      <c r="L51" s="330">
        <f t="shared" ref="L51:U51" si="191">+K51</f>
        <v>5408103.2733333334</v>
      </c>
      <c r="M51" s="330">
        <f t="shared" si="191"/>
        <v>5408103.2733333334</v>
      </c>
      <c r="N51" s="330">
        <f t="shared" si="191"/>
        <v>5408103.2733333334</v>
      </c>
      <c r="O51" s="330">
        <f t="shared" si="191"/>
        <v>5408103.2733333334</v>
      </c>
      <c r="P51" s="330">
        <f t="shared" si="191"/>
        <v>5408103.2733333334</v>
      </c>
      <c r="Q51" s="330">
        <f t="shared" si="191"/>
        <v>5408103.2733333334</v>
      </c>
      <c r="R51" s="330">
        <f t="shared" si="191"/>
        <v>5408103.2733333334</v>
      </c>
      <c r="S51" s="330">
        <f t="shared" si="191"/>
        <v>5408103.2733333334</v>
      </c>
      <c r="T51" s="330">
        <f t="shared" si="191"/>
        <v>5408103.2733333334</v>
      </c>
      <c r="U51" s="330">
        <f t="shared" si="191"/>
        <v>5408103.2733333334</v>
      </c>
      <c r="V51" s="158">
        <f t="shared" ref="V51" si="192">+J51*(1+$J$3)</f>
        <v>6002994.6334000006</v>
      </c>
      <c r="W51" s="158">
        <f t="shared" ref="W51" si="193">+K51*(1+$J$3)</f>
        <v>6002994.6334000006</v>
      </c>
      <c r="X51" s="158">
        <f t="shared" ref="X51" si="194">+L51*(1+$J$3)</f>
        <v>6002994.6334000006</v>
      </c>
      <c r="Y51" s="158">
        <f t="shared" ref="Y51" si="195">+M51*(1+$J$3)</f>
        <v>6002994.6334000006</v>
      </c>
      <c r="Z51" s="158">
        <f t="shared" ref="Z51" si="196">+N51*(1+$J$3)</f>
        <v>6002994.6334000006</v>
      </c>
      <c r="AA51" s="158">
        <f t="shared" ref="AA51" si="197">+O51*(1+$J$3)</f>
        <v>6002994.6334000006</v>
      </c>
      <c r="AB51" s="158">
        <f t="shared" ref="AB51" si="198">+P51*(1+$J$3)</f>
        <v>6002994.6334000006</v>
      </c>
      <c r="AC51" s="158">
        <f t="shared" ref="AC51" si="199">+Q51*(1+$J$3)</f>
        <v>6002994.6334000006</v>
      </c>
      <c r="AD51" s="158">
        <f t="shared" ref="AD51" si="200">+R51*(1+$J$3)</f>
        <v>6002994.6334000006</v>
      </c>
      <c r="AE51" s="158">
        <f t="shared" ref="AE51" si="201">+S51*(1+$J$3)</f>
        <v>6002994.6334000006</v>
      </c>
      <c r="AF51" s="158">
        <f t="shared" ref="AF51" si="202">+T51*(1+$J$3)</f>
        <v>6002994.6334000006</v>
      </c>
      <c r="AG51" s="158">
        <f t="shared" ref="AG51" si="203">+U51*(1+$J$3)</f>
        <v>6002994.6334000006</v>
      </c>
      <c r="AH51" s="158">
        <f t="shared" ref="AH51" si="204">+V51*(1+$K$3)</f>
        <v>6483234.2040720014</v>
      </c>
      <c r="AI51" s="158">
        <f t="shared" ref="AI51" si="205">+W51*(1+$K$3)</f>
        <v>6483234.2040720014</v>
      </c>
      <c r="AJ51" s="158">
        <f t="shared" ref="AJ51" si="206">+X51*(1+$K$3)</f>
        <v>6483234.2040720014</v>
      </c>
      <c r="AK51" s="158">
        <f t="shared" ref="AK51" si="207">+Y51*(1+$K$3)</f>
        <v>6483234.2040720014</v>
      </c>
      <c r="AL51" s="158">
        <f t="shared" ref="AL51" si="208">+Z51*(1+$K$3)</f>
        <v>6483234.2040720014</v>
      </c>
      <c r="AM51" s="158">
        <f t="shared" ref="AM51" si="209">+AA51*(1+$K$3)</f>
        <v>6483234.2040720014</v>
      </c>
      <c r="AN51" s="158">
        <f t="shared" ref="AN51" si="210">+AB51*(1+$K$3)</f>
        <v>6483234.2040720014</v>
      </c>
      <c r="AO51" s="158">
        <f t="shared" ref="AO51" si="211">+AC51*(1+$K$3)</f>
        <v>6483234.2040720014</v>
      </c>
      <c r="AP51" s="158">
        <f t="shared" ref="AP51" si="212">+AD51*(1+$K$3)</f>
        <v>6483234.2040720014</v>
      </c>
      <c r="AQ51" s="158">
        <f t="shared" ref="AQ51" si="213">+AE51*(1+$K$3)</f>
        <v>6483234.2040720014</v>
      </c>
      <c r="AR51" s="158">
        <f t="shared" ref="AR51" si="214">+AF51*(1+$K$3)</f>
        <v>6483234.2040720014</v>
      </c>
      <c r="AS51" s="158">
        <f t="shared" ref="AS51" si="215">+AG51*(1+$K$3)</f>
        <v>6483234.2040720014</v>
      </c>
      <c r="AT51" s="158">
        <f t="shared" ref="AT51" si="216">+AH51*(1+$L$3)</f>
        <v>6872228.2563163219</v>
      </c>
      <c r="AU51" s="158">
        <f t="shared" ref="AU51" si="217">+AI51*(1+$L$3)</f>
        <v>6872228.2563163219</v>
      </c>
      <c r="AV51" s="158">
        <f t="shared" ref="AV51" si="218">+AJ51*(1+$L$3)</f>
        <v>6872228.2563163219</v>
      </c>
      <c r="AW51" s="158">
        <f t="shared" ref="AW51" si="219">+AK51*(1+$L$3)</f>
        <v>6872228.2563163219</v>
      </c>
      <c r="AX51" s="158">
        <f t="shared" ref="AX51" si="220">+AL51*(1+$L$3)</f>
        <v>6872228.2563163219</v>
      </c>
      <c r="AY51" s="158">
        <f t="shared" ref="AY51" si="221">+AM51*(1+$L$3)</f>
        <v>6872228.2563163219</v>
      </c>
      <c r="AZ51" s="158">
        <f t="shared" ref="AZ51" si="222">+AN51*(1+$L$3)</f>
        <v>6872228.2563163219</v>
      </c>
      <c r="BA51" s="158">
        <f t="shared" ref="BA51" si="223">+AO51*(1+$L$3)</f>
        <v>6872228.2563163219</v>
      </c>
      <c r="BB51" s="158">
        <f t="shared" ref="BB51" si="224">+AP51*(1+$L$3)</f>
        <v>6872228.2563163219</v>
      </c>
      <c r="BC51" s="158">
        <f t="shared" ref="BC51" si="225">+AQ51*(1+$L$3)</f>
        <v>6872228.2563163219</v>
      </c>
      <c r="BD51" s="158">
        <f t="shared" ref="BD51" si="226">+AR51*(1+$L$3)</f>
        <v>6872228.2563163219</v>
      </c>
      <c r="BE51" s="158">
        <f t="shared" ref="BE51" si="227">+AS51*(1+$L$3)</f>
        <v>6872228.2563163219</v>
      </c>
      <c r="BF51" s="158">
        <f t="shared" ref="BF51" si="228">+AT51*(1+$M$3)</f>
        <v>7147117.3865689747</v>
      </c>
      <c r="BG51" s="158">
        <f t="shared" ref="BG51" si="229">+AU51*(1+$M$3)</f>
        <v>7147117.3865689747</v>
      </c>
      <c r="BH51" s="158">
        <f t="shared" ref="BH51" si="230">+AV51*(1+$M$3)</f>
        <v>7147117.3865689747</v>
      </c>
      <c r="BI51" s="158">
        <f t="shared" ref="BI51" si="231">+AW51*(1+$M$3)</f>
        <v>7147117.3865689747</v>
      </c>
      <c r="BJ51" s="158">
        <f t="shared" ref="BJ51" si="232">+AX51*(1+$M$3)</f>
        <v>7147117.3865689747</v>
      </c>
      <c r="BK51" s="158">
        <f t="shared" ref="BK51" si="233">+AY51*(1+$M$3)</f>
        <v>7147117.3865689747</v>
      </c>
      <c r="BL51" s="158">
        <f t="shared" ref="BL51" si="234">+AZ51*(1+$M$3)</f>
        <v>7147117.3865689747</v>
      </c>
      <c r="BM51" s="158">
        <f t="shared" ref="BM51" si="235">+BA51*(1+$M$3)</f>
        <v>7147117.3865689747</v>
      </c>
      <c r="BN51" s="158">
        <f t="shared" ref="BN51" si="236">+BB51*(1+$M$3)</f>
        <v>7147117.3865689747</v>
      </c>
      <c r="BO51" s="158">
        <f t="shared" ref="BO51" si="237">+BC51*(1+$M$3)</f>
        <v>7147117.3865689747</v>
      </c>
      <c r="BP51" s="158">
        <f t="shared" ref="BP51" si="238">+BD51*(1+$M$3)</f>
        <v>7147117.3865689747</v>
      </c>
      <c r="BQ51" s="158">
        <f t="shared" ref="BQ51" si="239">+BE51*(1+$M$3)</f>
        <v>7147117.3865689747</v>
      </c>
    </row>
    <row r="52" spans="1:69" x14ac:dyDescent="0.25">
      <c r="A52" s="339">
        <f>+CUC!A1487</f>
        <v>511003</v>
      </c>
      <c r="B52" s="343" t="str">
        <f>+CUC!B1487</f>
        <v xml:space="preserve">         ARRENDAMIENTOS</v>
      </c>
      <c r="C52" s="340">
        <f>+CUC!D1487</f>
        <v>8903416</v>
      </c>
      <c r="D52" s="340">
        <f>+CUC!E1487</f>
        <v>14402276</v>
      </c>
      <c r="E52" s="340">
        <f>+CUC!F1487</f>
        <v>12772424</v>
      </c>
      <c r="F52" s="340">
        <f>+CUC!G1487</f>
        <v>7907792</v>
      </c>
      <c r="G52" s="340">
        <f>+CUC!H1487</f>
        <v>8296885.333333334</v>
      </c>
      <c r="H52" s="340">
        <f t="shared" si="49"/>
        <v>9209542.7200000007</v>
      </c>
      <c r="I52" s="333">
        <f t="shared" si="50"/>
        <v>767461.89333333343</v>
      </c>
      <c r="J52" s="330">
        <f t="shared" ref="J52:U86" si="240">+I52</f>
        <v>767461.89333333343</v>
      </c>
      <c r="K52" s="330">
        <f t="shared" si="240"/>
        <v>767461.89333333343</v>
      </c>
      <c r="L52" s="330">
        <f t="shared" si="240"/>
        <v>767461.89333333343</v>
      </c>
      <c r="M52" s="330">
        <f t="shared" si="240"/>
        <v>767461.89333333343</v>
      </c>
      <c r="N52" s="330">
        <f t="shared" si="240"/>
        <v>767461.89333333343</v>
      </c>
      <c r="O52" s="330">
        <f t="shared" si="240"/>
        <v>767461.89333333343</v>
      </c>
      <c r="P52" s="330">
        <f t="shared" si="240"/>
        <v>767461.89333333343</v>
      </c>
      <c r="Q52" s="330">
        <f t="shared" si="240"/>
        <v>767461.89333333343</v>
      </c>
      <c r="R52" s="330">
        <f t="shared" si="240"/>
        <v>767461.89333333343</v>
      </c>
      <c r="S52" s="330">
        <f t="shared" si="240"/>
        <v>767461.89333333343</v>
      </c>
      <c r="T52" s="330">
        <f t="shared" si="240"/>
        <v>767461.89333333343</v>
      </c>
      <c r="U52" s="330">
        <f t="shared" si="240"/>
        <v>767461.89333333343</v>
      </c>
      <c r="V52" s="158">
        <f t="shared" ref="V52" si="241">+J52*(1+$J$3)</f>
        <v>851882.70160000015</v>
      </c>
      <c r="W52" s="158">
        <f t="shared" ref="W52" si="242">+K52*(1+$J$3)</f>
        <v>851882.70160000015</v>
      </c>
      <c r="X52" s="158">
        <f t="shared" ref="X52" si="243">+L52*(1+$J$3)</f>
        <v>851882.70160000015</v>
      </c>
      <c r="Y52" s="158">
        <f t="shared" ref="Y52" si="244">+M52*(1+$J$3)</f>
        <v>851882.70160000015</v>
      </c>
      <c r="Z52" s="158">
        <f t="shared" ref="Z52" si="245">+N52*(1+$J$3)</f>
        <v>851882.70160000015</v>
      </c>
      <c r="AA52" s="158">
        <f t="shared" ref="AA52" si="246">+O52*(1+$J$3)</f>
        <v>851882.70160000015</v>
      </c>
      <c r="AB52" s="158">
        <f t="shared" ref="AB52" si="247">+P52*(1+$J$3)</f>
        <v>851882.70160000015</v>
      </c>
      <c r="AC52" s="158">
        <f t="shared" ref="AC52" si="248">+Q52*(1+$J$3)</f>
        <v>851882.70160000015</v>
      </c>
      <c r="AD52" s="158">
        <f t="shared" ref="AD52" si="249">+R52*(1+$J$3)</f>
        <v>851882.70160000015</v>
      </c>
      <c r="AE52" s="158">
        <f t="shared" ref="AE52" si="250">+S52*(1+$J$3)</f>
        <v>851882.70160000015</v>
      </c>
      <c r="AF52" s="158">
        <f t="shared" ref="AF52" si="251">+T52*(1+$J$3)</f>
        <v>851882.70160000015</v>
      </c>
      <c r="AG52" s="158">
        <f t="shared" ref="AG52" si="252">+U52*(1+$J$3)</f>
        <v>851882.70160000015</v>
      </c>
      <c r="AH52" s="158">
        <f t="shared" ref="AH52" si="253">+V52*(1+$K$3)</f>
        <v>920033.31772800023</v>
      </c>
      <c r="AI52" s="158">
        <f t="shared" ref="AI52" si="254">+W52*(1+$K$3)</f>
        <v>920033.31772800023</v>
      </c>
      <c r="AJ52" s="158">
        <f t="shared" ref="AJ52" si="255">+X52*(1+$K$3)</f>
        <v>920033.31772800023</v>
      </c>
      <c r="AK52" s="158">
        <f t="shared" ref="AK52" si="256">+Y52*(1+$K$3)</f>
        <v>920033.31772800023</v>
      </c>
      <c r="AL52" s="158">
        <f t="shared" ref="AL52" si="257">+Z52*(1+$K$3)</f>
        <v>920033.31772800023</v>
      </c>
      <c r="AM52" s="158">
        <f t="shared" ref="AM52" si="258">+AA52*(1+$K$3)</f>
        <v>920033.31772800023</v>
      </c>
      <c r="AN52" s="158">
        <f t="shared" ref="AN52" si="259">+AB52*(1+$K$3)</f>
        <v>920033.31772800023</v>
      </c>
      <c r="AO52" s="158">
        <f t="shared" ref="AO52" si="260">+AC52*(1+$K$3)</f>
        <v>920033.31772800023</v>
      </c>
      <c r="AP52" s="158">
        <f t="shared" ref="AP52" si="261">+AD52*(1+$K$3)</f>
        <v>920033.31772800023</v>
      </c>
      <c r="AQ52" s="158">
        <f t="shared" ref="AQ52" si="262">+AE52*(1+$K$3)</f>
        <v>920033.31772800023</v>
      </c>
      <c r="AR52" s="158">
        <f t="shared" ref="AR52" si="263">+AF52*(1+$K$3)</f>
        <v>920033.31772800023</v>
      </c>
      <c r="AS52" s="158">
        <f t="shared" ref="AS52" si="264">+AG52*(1+$K$3)</f>
        <v>920033.31772800023</v>
      </c>
      <c r="AT52" s="158">
        <f t="shared" ref="AT52" si="265">+AH52*(1+$L$3)</f>
        <v>975235.31679168029</v>
      </c>
      <c r="AU52" s="158">
        <f t="shared" ref="AU52" si="266">+AI52*(1+$L$3)</f>
        <v>975235.31679168029</v>
      </c>
      <c r="AV52" s="158">
        <f t="shared" ref="AV52" si="267">+AJ52*(1+$L$3)</f>
        <v>975235.31679168029</v>
      </c>
      <c r="AW52" s="158">
        <f t="shared" ref="AW52" si="268">+AK52*(1+$L$3)</f>
        <v>975235.31679168029</v>
      </c>
      <c r="AX52" s="158">
        <f t="shared" ref="AX52" si="269">+AL52*(1+$L$3)</f>
        <v>975235.31679168029</v>
      </c>
      <c r="AY52" s="158">
        <f t="shared" ref="AY52" si="270">+AM52*(1+$L$3)</f>
        <v>975235.31679168029</v>
      </c>
      <c r="AZ52" s="158">
        <f t="shared" ref="AZ52" si="271">+AN52*(1+$L$3)</f>
        <v>975235.31679168029</v>
      </c>
      <c r="BA52" s="158">
        <f t="shared" ref="BA52" si="272">+AO52*(1+$L$3)</f>
        <v>975235.31679168029</v>
      </c>
      <c r="BB52" s="158">
        <f t="shared" ref="BB52" si="273">+AP52*(1+$L$3)</f>
        <v>975235.31679168029</v>
      </c>
      <c r="BC52" s="158">
        <f t="shared" ref="BC52" si="274">+AQ52*(1+$L$3)</f>
        <v>975235.31679168029</v>
      </c>
      <c r="BD52" s="158">
        <f t="shared" ref="BD52" si="275">+AR52*(1+$L$3)</f>
        <v>975235.31679168029</v>
      </c>
      <c r="BE52" s="158">
        <f t="shared" ref="BE52" si="276">+AS52*(1+$L$3)</f>
        <v>975235.31679168029</v>
      </c>
      <c r="BF52" s="158">
        <f t="shared" ref="BF52" si="277">+AT52*(1+$M$3)</f>
        <v>1014244.7294633476</v>
      </c>
      <c r="BG52" s="158">
        <f t="shared" ref="BG52" si="278">+AU52*(1+$M$3)</f>
        <v>1014244.7294633476</v>
      </c>
      <c r="BH52" s="158">
        <f t="shared" ref="BH52" si="279">+AV52*(1+$M$3)</f>
        <v>1014244.7294633476</v>
      </c>
      <c r="BI52" s="158">
        <f t="shared" ref="BI52" si="280">+AW52*(1+$M$3)</f>
        <v>1014244.7294633476</v>
      </c>
      <c r="BJ52" s="158">
        <f t="shared" ref="BJ52" si="281">+AX52*(1+$M$3)</f>
        <v>1014244.7294633476</v>
      </c>
      <c r="BK52" s="158">
        <f t="shared" ref="BK52" si="282">+AY52*(1+$M$3)</f>
        <v>1014244.7294633476</v>
      </c>
      <c r="BL52" s="158">
        <f t="shared" ref="BL52" si="283">+AZ52*(1+$M$3)</f>
        <v>1014244.7294633476</v>
      </c>
      <c r="BM52" s="158">
        <f t="shared" ref="BM52" si="284">+BA52*(1+$M$3)</f>
        <v>1014244.7294633476</v>
      </c>
      <c r="BN52" s="158">
        <f t="shared" ref="BN52" si="285">+BB52*(1+$M$3)</f>
        <v>1014244.7294633476</v>
      </c>
      <c r="BO52" s="158">
        <f t="shared" ref="BO52" si="286">+BC52*(1+$M$3)</f>
        <v>1014244.7294633476</v>
      </c>
      <c r="BP52" s="158">
        <f t="shared" ref="BP52" si="287">+BD52*(1+$M$3)</f>
        <v>1014244.7294633476</v>
      </c>
      <c r="BQ52" s="158">
        <f t="shared" ref="BQ52" si="288">+BE52*(1+$M$3)</f>
        <v>1014244.7294633476</v>
      </c>
    </row>
    <row r="53" spans="1:69" x14ac:dyDescent="0.25">
      <c r="A53" s="339">
        <f>+CUC!A1489</f>
        <v>511005</v>
      </c>
      <c r="B53" s="343" t="str">
        <f>+CUC!B1489</f>
        <v xml:space="preserve">         SEGUROS</v>
      </c>
      <c r="C53" s="340">
        <f>+CUC!D1489</f>
        <v>0</v>
      </c>
      <c r="D53" s="340">
        <f>+CUC!E1489</f>
        <v>0</v>
      </c>
      <c r="E53" s="340">
        <f>+CUC!F1489</f>
        <v>0</v>
      </c>
      <c r="F53" s="340">
        <f>+CUC!G1489</f>
        <v>216959</v>
      </c>
      <c r="G53" s="340">
        <f>+CUC!H1489</f>
        <v>2603508</v>
      </c>
      <c r="H53" s="340">
        <f t="shared" si="49"/>
        <v>2889893.8800000008</v>
      </c>
      <c r="I53" s="333">
        <f t="shared" si="50"/>
        <v>240824.49000000002</v>
      </c>
      <c r="J53" s="330">
        <f t="shared" si="240"/>
        <v>240824.49000000002</v>
      </c>
      <c r="K53" s="330">
        <f t="shared" si="240"/>
        <v>240824.49000000002</v>
      </c>
      <c r="L53" s="330">
        <f t="shared" si="240"/>
        <v>240824.49000000002</v>
      </c>
      <c r="M53" s="330">
        <f t="shared" si="240"/>
        <v>240824.49000000002</v>
      </c>
      <c r="N53" s="330">
        <f t="shared" si="240"/>
        <v>240824.49000000002</v>
      </c>
      <c r="O53" s="330">
        <f t="shared" si="240"/>
        <v>240824.49000000002</v>
      </c>
      <c r="P53" s="330">
        <f t="shared" si="240"/>
        <v>240824.49000000002</v>
      </c>
      <c r="Q53" s="330">
        <f t="shared" si="240"/>
        <v>240824.49000000002</v>
      </c>
      <c r="R53" s="330">
        <f t="shared" si="240"/>
        <v>240824.49000000002</v>
      </c>
      <c r="S53" s="330">
        <f t="shared" si="240"/>
        <v>240824.49000000002</v>
      </c>
      <c r="T53" s="330">
        <f t="shared" si="240"/>
        <v>240824.49000000002</v>
      </c>
      <c r="U53" s="330">
        <f t="shared" si="240"/>
        <v>240824.49000000002</v>
      </c>
      <c r="V53" s="158">
        <f t="shared" ref="V53:V86" si="289">+J53*(1+$J$3)</f>
        <v>267315.18390000006</v>
      </c>
      <c r="W53" s="158">
        <f t="shared" ref="W53:W86" si="290">+K53*(1+$J$3)</f>
        <v>267315.18390000006</v>
      </c>
      <c r="X53" s="158">
        <f t="shared" ref="X53:X86" si="291">+L53*(1+$J$3)</f>
        <v>267315.18390000006</v>
      </c>
      <c r="Y53" s="158">
        <f t="shared" ref="Y53:Y86" si="292">+M53*(1+$J$3)</f>
        <v>267315.18390000006</v>
      </c>
      <c r="Z53" s="158">
        <f t="shared" ref="Z53:Z86" si="293">+N53*(1+$J$3)</f>
        <v>267315.18390000006</v>
      </c>
      <c r="AA53" s="158">
        <f t="shared" ref="AA53:AA86" si="294">+O53*(1+$J$3)</f>
        <v>267315.18390000006</v>
      </c>
      <c r="AB53" s="158">
        <f t="shared" ref="AB53:AB86" si="295">+P53*(1+$J$3)</f>
        <v>267315.18390000006</v>
      </c>
      <c r="AC53" s="158">
        <f t="shared" ref="AC53:AC86" si="296">+Q53*(1+$J$3)</f>
        <v>267315.18390000006</v>
      </c>
      <c r="AD53" s="158">
        <f t="shared" ref="AD53:AD86" si="297">+R53*(1+$J$3)</f>
        <v>267315.18390000006</v>
      </c>
      <c r="AE53" s="158">
        <f t="shared" ref="AE53:AE86" si="298">+S53*(1+$J$3)</f>
        <v>267315.18390000006</v>
      </c>
      <c r="AF53" s="158">
        <f t="shared" ref="AF53:AF86" si="299">+T53*(1+$J$3)</f>
        <v>267315.18390000006</v>
      </c>
      <c r="AG53" s="158">
        <f t="shared" ref="AG53:AG86" si="300">+U53*(1+$J$3)</f>
        <v>267315.18390000006</v>
      </c>
      <c r="AH53" s="158">
        <f t="shared" ref="AH53:AH86" si="301">+V53*(1+$K$3)</f>
        <v>288700.39861200011</v>
      </c>
      <c r="AI53" s="158">
        <f t="shared" ref="AI53:AI86" si="302">+W53*(1+$K$3)</f>
        <v>288700.39861200011</v>
      </c>
      <c r="AJ53" s="158">
        <f t="shared" ref="AJ53:AJ86" si="303">+X53*(1+$K$3)</f>
        <v>288700.39861200011</v>
      </c>
      <c r="AK53" s="158">
        <f t="shared" ref="AK53:AK86" si="304">+Y53*(1+$K$3)</f>
        <v>288700.39861200011</v>
      </c>
      <c r="AL53" s="158">
        <f t="shared" ref="AL53:AL86" si="305">+Z53*(1+$K$3)</f>
        <v>288700.39861200011</v>
      </c>
      <c r="AM53" s="158">
        <f t="shared" ref="AM53:AM86" si="306">+AA53*(1+$K$3)</f>
        <v>288700.39861200011</v>
      </c>
      <c r="AN53" s="158">
        <f t="shared" ref="AN53:AN86" si="307">+AB53*(1+$K$3)</f>
        <v>288700.39861200011</v>
      </c>
      <c r="AO53" s="158">
        <f t="shared" ref="AO53:AO86" si="308">+AC53*(1+$K$3)</f>
        <v>288700.39861200011</v>
      </c>
      <c r="AP53" s="158">
        <f t="shared" ref="AP53:AP86" si="309">+AD53*(1+$K$3)</f>
        <v>288700.39861200011</v>
      </c>
      <c r="AQ53" s="158">
        <f t="shared" ref="AQ53:AQ86" si="310">+AE53*(1+$K$3)</f>
        <v>288700.39861200011</v>
      </c>
      <c r="AR53" s="158">
        <f t="shared" ref="AR53:AR86" si="311">+AF53*(1+$K$3)</f>
        <v>288700.39861200011</v>
      </c>
      <c r="AS53" s="158">
        <f t="shared" ref="AS53:AS86" si="312">+AG53*(1+$K$3)</f>
        <v>288700.39861200011</v>
      </c>
      <c r="AT53" s="158">
        <f t="shared" ref="AT53:AT86" si="313">+AH53*(1+$L$3)</f>
        <v>306022.42252872011</v>
      </c>
      <c r="AU53" s="158">
        <f t="shared" ref="AU53:AU86" si="314">+AI53*(1+$L$3)</f>
        <v>306022.42252872011</v>
      </c>
      <c r="AV53" s="158">
        <f t="shared" ref="AV53:AV86" si="315">+AJ53*(1+$L$3)</f>
        <v>306022.42252872011</v>
      </c>
      <c r="AW53" s="158">
        <f t="shared" ref="AW53:AW86" si="316">+AK53*(1+$L$3)</f>
        <v>306022.42252872011</v>
      </c>
      <c r="AX53" s="158">
        <f t="shared" ref="AX53:AX86" si="317">+AL53*(1+$L$3)</f>
        <v>306022.42252872011</v>
      </c>
      <c r="AY53" s="158">
        <f t="shared" ref="AY53:AY86" si="318">+AM53*(1+$L$3)</f>
        <v>306022.42252872011</v>
      </c>
      <c r="AZ53" s="158">
        <f t="shared" ref="AZ53:AZ86" si="319">+AN53*(1+$L$3)</f>
        <v>306022.42252872011</v>
      </c>
      <c r="BA53" s="158">
        <f t="shared" ref="BA53:BA86" si="320">+AO53*(1+$L$3)</f>
        <v>306022.42252872011</v>
      </c>
      <c r="BB53" s="158">
        <f t="shared" ref="BB53:BB86" si="321">+AP53*(1+$L$3)</f>
        <v>306022.42252872011</v>
      </c>
      <c r="BC53" s="158">
        <f t="shared" ref="BC53:BC86" si="322">+AQ53*(1+$L$3)</f>
        <v>306022.42252872011</v>
      </c>
      <c r="BD53" s="158">
        <f t="shared" ref="BD53:BD86" si="323">+AR53*(1+$L$3)</f>
        <v>306022.42252872011</v>
      </c>
      <c r="BE53" s="158">
        <f t="shared" ref="BE53:BE86" si="324">+AS53*(1+$L$3)</f>
        <v>306022.42252872011</v>
      </c>
      <c r="BF53" s="158">
        <f t="shared" ref="BF53:BF86" si="325">+AT53*(1+$M$3)</f>
        <v>318263.31942986895</v>
      </c>
      <c r="BG53" s="158">
        <f t="shared" ref="BG53:BG86" si="326">+AU53*(1+$M$3)</f>
        <v>318263.31942986895</v>
      </c>
      <c r="BH53" s="158">
        <f t="shared" ref="BH53:BH86" si="327">+AV53*(1+$M$3)</f>
        <v>318263.31942986895</v>
      </c>
      <c r="BI53" s="158">
        <f t="shared" ref="BI53:BI86" si="328">+AW53*(1+$M$3)</f>
        <v>318263.31942986895</v>
      </c>
      <c r="BJ53" s="158">
        <f t="shared" ref="BJ53:BJ86" si="329">+AX53*(1+$M$3)</f>
        <v>318263.31942986895</v>
      </c>
      <c r="BK53" s="158">
        <f t="shared" ref="BK53:BK86" si="330">+AY53*(1+$M$3)</f>
        <v>318263.31942986895</v>
      </c>
      <c r="BL53" s="158">
        <f t="shared" ref="BL53:BL86" si="331">+AZ53*(1+$M$3)</f>
        <v>318263.31942986895</v>
      </c>
      <c r="BM53" s="158">
        <f t="shared" ref="BM53:BM86" si="332">+BA53*(1+$M$3)</f>
        <v>318263.31942986895</v>
      </c>
      <c r="BN53" s="158">
        <f t="shared" ref="BN53:BN86" si="333">+BB53*(1+$M$3)</f>
        <v>318263.31942986895</v>
      </c>
      <c r="BO53" s="158">
        <f t="shared" ref="BO53:BO86" si="334">+BC53*(1+$M$3)</f>
        <v>318263.31942986895</v>
      </c>
      <c r="BP53" s="158">
        <f t="shared" ref="BP53:BP86" si="335">+BD53*(1+$M$3)</f>
        <v>318263.31942986895</v>
      </c>
      <c r="BQ53" s="158">
        <f t="shared" ref="BQ53:BQ86" si="336">+BE53*(1+$M$3)</f>
        <v>318263.31942986895</v>
      </c>
    </row>
    <row r="54" spans="1:69" x14ac:dyDescent="0.25">
      <c r="A54" s="339">
        <f>+CUC!A1490</f>
        <v>511006</v>
      </c>
      <c r="B54" s="343" t="str">
        <f>+CUC!B1490</f>
        <v xml:space="preserve">         MANTENIMIENTO Y REPARACIONES</v>
      </c>
      <c r="C54" s="340">
        <f>+CUC!D1490</f>
        <v>781815</v>
      </c>
      <c r="D54" s="340">
        <f>+CUC!E1490</f>
        <v>133000</v>
      </c>
      <c r="E54" s="340">
        <f>+CUC!F1490</f>
        <v>0</v>
      </c>
      <c r="F54" s="340">
        <f>+CUC!G1490</f>
        <v>0</v>
      </c>
      <c r="G54" s="340">
        <f>+CUC!H1490</f>
        <v>860000</v>
      </c>
      <c r="H54" s="340">
        <f t="shared" si="49"/>
        <v>954600.00000000012</v>
      </c>
      <c r="I54" s="333">
        <f t="shared" si="50"/>
        <v>79550.000000000015</v>
      </c>
      <c r="J54" s="330">
        <f t="shared" si="240"/>
        <v>79550.000000000015</v>
      </c>
      <c r="K54" s="330">
        <f t="shared" si="240"/>
        <v>79550.000000000015</v>
      </c>
      <c r="L54" s="330">
        <f t="shared" si="240"/>
        <v>79550.000000000015</v>
      </c>
      <c r="M54" s="330">
        <f t="shared" si="240"/>
        <v>79550.000000000015</v>
      </c>
      <c r="N54" s="330">
        <f t="shared" si="240"/>
        <v>79550.000000000015</v>
      </c>
      <c r="O54" s="330">
        <f t="shared" si="240"/>
        <v>79550.000000000015</v>
      </c>
      <c r="P54" s="330">
        <f t="shared" si="240"/>
        <v>79550.000000000015</v>
      </c>
      <c r="Q54" s="330">
        <f t="shared" si="240"/>
        <v>79550.000000000015</v>
      </c>
      <c r="R54" s="330">
        <f t="shared" si="240"/>
        <v>79550.000000000015</v>
      </c>
      <c r="S54" s="330">
        <f t="shared" si="240"/>
        <v>79550.000000000015</v>
      </c>
      <c r="T54" s="330">
        <f t="shared" si="240"/>
        <v>79550.000000000015</v>
      </c>
      <c r="U54" s="330">
        <f t="shared" si="240"/>
        <v>79550.000000000015</v>
      </c>
      <c r="V54" s="158">
        <f t="shared" si="289"/>
        <v>88300.500000000029</v>
      </c>
      <c r="W54" s="158">
        <f t="shared" si="290"/>
        <v>88300.500000000029</v>
      </c>
      <c r="X54" s="158">
        <f t="shared" si="291"/>
        <v>88300.500000000029</v>
      </c>
      <c r="Y54" s="158">
        <f t="shared" si="292"/>
        <v>88300.500000000029</v>
      </c>
      <c r="Z54" s="158">
        <f t="shared" si="293"/>
        <v>88300.500000000029</v>
      </c>
      <c r="AA54" s="158">
        <f t="shared" si="294"/>
        <v>88300.500000000029</v>
      </c>
      <c r="AB54" s="158">
        <f t="shared" si="295"/>
        <v>88300.500000000029</v>
      </c>
      <c r="AC54" s="158">
        <f t="shared" si="296"/>
        <v>88300.500000000029</v>
      </c>
      <c r="AD54" s="158">
        <f t="shared" si="297"/>
        <v>88300.500000000029</v>
      </c>
      <c r="AE54" s="158">
        <f t="shared" si="298"/>
        <v>88300.500000000029</v>
      </c>
      <c r="AF54" s="158">
        <f t="shared" si="299"/>
        <v>88300.500000000029</v>
      </c>
      <c r="AG54" s="158">
        <f t="shared" si="300"/>
        <v>88300.500000000029</v>
      </c>
      <c r="AH54" s="158">
        <f t="shared" si="301"/>
        <v>95364.540000000037</v>
      </c>
      <c r="AI54" s="158">
        <f t="shared" si="302"/>
        <v>95364.540000000037</v>
      </c>
      <c r="AJ54" s="158">
        <f t="shared" si="303"/>
        <v>95364.540000000037</v>
      </c>
      <c r="AK54" s="158">
        <f t="shared" si="304"/>
        <v>95364.540000000037</v>
      </c>
      <c r="AL54" s="158">
        <f t="shared" si="305"/>
        <v>95364.540000000037</v>
      </c>
      <c r="AM54" s="158">
        <f t="shared" si="306"/>
        <v>95364.540000000037</v>
      </c>
      <c r="AN54" s="158">
        <f t="shared" si="307"/>
        <v>95364.540000000037</v>
      </c>
      <c r="AO54" s="158">
        <f t="shared" si="308"/>
        <v>95364.540000000037</v>
      </c>
      <c r="AP54" s="158">
        <f t="shared" si="309"/>
        <v>95364.540000000037</v>
      </c>
      <c r="AQ54" s="158">
        <f t="shared" si="310"/>
        <v>95364.540000000037</v>
      </c>
      <c r="AR54" s="158">
        <f t="shared" si="311"/>
        <v>95364.540000000037</v>
      </c>
      <c r="AS54" s="158">
        <f t="shared" si="312"/>
        <v>95364.540000000037</v>
      </c>
      <c r="AT54" s="158">
        <f t="shared" si="313"/>
        <v>101086.41240000004</v>
      </c>
      <c r="AU54" s="158">
        <f t="shared" si="314"/>
        <v>101086.41240000004</v>
      </c>
      <c r="AV54" s="158">
        <f t="shared" si="315"/>
        <v>101086.41240000004</v>
      </c>
      <c r="AW54" s="158">
        <f t="shared" si="316"/>
        <v>101086.41240000004</v>
      </c>
      <c r="AX54" s="158">
        <f t="shared" si="317"/>
        <v>101086.41240000004</v>
      </c>
      <c r="AY54" s="158">
        <f t="shared" si="318"/>
        <v>101086.41240000004</v>
      </c>
      <c r="AZ54" s="158">
        <f t="shared" si="319"/>
        <v>101086.41240000004</v>
      </c>
      <c r="BA54" s="158">
        <f t="shared" si="320"/>
        <v>101086.41240000004</v>
      </c>
      <c r="BB54" s="158">
        <f t="shared" si="321"/>
        <v>101086.41240000004</v>
      </c>
      <c r="BC54" s="158">
        <f t="shared" si="322"/>
        <v>101086.41240000004</v>
      </c>
      <c r="BD54" s="158">
        <f t="shared" si="323"/>
        <v>101086.41240000004</v>
      </c>
      <c r="BE54" s="158">
        <f t="shared" si="324"/>
        <v>101086.41240000004</v>
      </c>
      <c r="BF54" s="158">
        <f t="shared" si="325"/>
        <v>105129.86889600004</v>
      </c>
      <c r="BG54" s="158">
        <f t="shared" si="326"/>
        <v>105129.86889600004</v>
      </c>
      <c r="BH54" s="158">
        <f t="shared" si="327"/>
        <v>105129.86889600004</v>
      </c>
      <c r="BI54" s="158">
        <f t="shared" si="328"/>
        <v>105129.86889600004</v>
      </c>
      <c r="BJ54" s="158">
        <f t="shared" si="329"/>
        <v>105129.86889600004</v>
      </c>
      <c r="BK54" s="158">
        <f t="shared" si="330"/>
        <v>105129.86889600004</v>
      </c>
      <c r="BL54" s="158">
        <f t="shared" si="331"/>
        <v>105129.86889600004</v>
      </c>
      <c r="BM54" s="158">
        <f t="shared" si="332"/>
        <v>105129.86889600004</v>
      </c>
      <c r="BN54" s="158">
        <f t="shared" si="333"/>
        <v>105129.86889600004</v>
      </c>
      <c r="BO54" s="158">
        <f t="shared" si="334"/>
        <v>105129.86889600004</v>
      </c>
      <c r="BP54" s="158">
        <f t="shared" si="335"/>
        <v>105129.86889600004</v>
      </c>
      <c r="BQ54" s="158">
        <f t="shared" si="336"/>
        <v>105129.86889600004</v>
      </c>
    </row>
    <row r="55" spans="1:69" hidden="1" x14ac:dyDescent="0.25">
      <c r="A55" s="339">
        <f>+CUC!A1491</f>
        <v>511007</v>
      </c>
      <c r="B55" s="343" t="str">
        <f>+CUC!B1491</f>
        <v xml:space="preserve">         MEJORAS A BIENES AJENOS</v>
      </c>
      <c r="C55" s="340">
        <f>+CUC!D1491</f>
        <v>0</v>
      </c>
      <c r="D55" s="340">
        <f>+CUC!E1491</f>
        <v>0</v>
      </c>
      <c r="E55" s="340">
        <f>+CUC!F1491</f>
        <v>0</v>
      </c>
      <c r="F55" s="340">
        <f>+CUC!G1491</f>
        <v>0</v>
      </c>
      <c r="G55" s="340">
        <f>+CUC!H1491</f>
        <v>0</v>
      </c>
      <c r="H55" s="340">
        <f t="shared" si="49"/>
        <v>0</v>
      </c>
      <c r="I55" s="333">
        <f t="shared" si="50"/>
        <v>0</v>
      </c>
      <c r="J55" s="330">
        <f t="shared" si="240"/>
        <v>0</v>
      </c>
      <c r="K55" s="330">
        <f t="shared" si="240"/>
        <v>0</v>
      </c>
      <c r="L55" s="330">
        <f t="shared" si="240"/>
        <v>0</v>
      </c>
      <c r="M55" s="330">
        <f t="shared" si="240"/>
        <v>0</v>
      </c>
      <c r="N55" s="330">
        <f t="shared" si="240"/>
        <v>0</v>
      </c>
      <c r="O55" s="330">
        <f t="shared" si="240"/>
        <v>0</v>
      </c>
      <c r="P55" s="330">
        <f t="shared" si="240"/>
        <v>0</v>
      </c>
      <c r="Q55" s="330">
        <f t="shared" si="240"/>
        <v>0</v>
      </c>
      <c r="R55" s="330">
        <f t="shared" si="240"/>
        <v>0</v>
      </c>
      <c r="S55" s="330">
        <f t="shared" si="240"/>
        <v>0</v>
      </c>
      <c r="T55" s="330">
        <f t="shared" si="240"/>
        <v>0</v>
      </c>
      <c r="U55" s="330">
        <f t="shared" si="240"/>
        <v>0</v>
      </c>
      <c r="V55" s="158">
        <f t="shared" si="289"/>
        <v>0</v>
      </c>
      <c r="W55" s="158">
        <f t="shared" si="290"/>
        <v>0</v>
      </c>
      <c r="X55" s="158">
        <f t="shared" si="291"/>
        <v>0</v>
      </c>
      <c r="Y55" s="158">
        <f t="shared" si="292"/>
        <v>0</v>
      </c>
      <c r="Z55" s="158">
        <f t="shared" si="293"/>
        <v>0</v>
      </c>
      <c r="AA55" s="158">
        <f t="shared" si="294"/>
        <v>0</v>
      </c>
      <c r="AB55" s="158">
        <f t="shared" si="295"/>
        <v>0</v>
      </c>
      <c r="AC55" s="158">
        <f t="shared" si="296"/>
        <v>0</v>
      </c>
      <c r="AD55" s="158">
        <f t="shared" si="297"/>
        <v>0</v>
      </c>
      <c r="AE55" s="158">
        <f t="shared" si="298"/>
        <v>0</v>
      </c>
      <c r="AF55" s="158">
        <f t="shared" si="299"/>
        <v>0</v>
      </c>
      <c r="AG55" s="158">
        <f t="shared" si="300"/>
        <v>0</v>
      </c>
      <c r="AH55" s="158">
        <f t="shared" si="301"/>
        <v>0</v>
      </c>
      <c r="AI55" s="158">
        <f t="shared" si="302"/>
        <v>0</v>
      </c>
      <c r="AJ55" s="158">
        <f t="shared" si="303"/>
        <v>0</v>
      </c>
      <c r="AK55" s="158">
        <f t="shared" si="304"/>
        <v>0</v>
      </c>
      <c r="AL55" s="158">
        <f t="shared" si="305"/>
        <v>0</v>
      </c>
      <c r="AM55" s="158">
        <f t="shared" si="306"/>
        <v>0</v>
      </c>
      <c r="AN55" s="158">
        <f t="shared" si="307"/>
        <v>0</v>
      </c>
      <c r="AO55" s="158">
        <f t="shared" si="308"/>
        <v>0</v>
      </c>
      <c r="AP55" s="158">
        <f t="shared" si="309"/>
        <v>0</v>
      </c>
      <c r="AQ55" s="158">
        <f t="shared" si="310"/>
        <v>0</v>
      </c>
      <c r="AR55" s="158">
        <f t="shared" si="311"/>
        <v>0</v>
      </c>
      <c r="AS55" s="158">
        <f t="shared" si="312"/>
        <v>0</v>
      </c>
      <c r="AT55" s="158">
        <f t="shared" si="313"/>
        <v>0</v>
      </c>
      <c r="AU55" s="158">
        <f t="shared" si="314"/>
        <v>0</v>
      </c>
      <c r="AV55" s="158">
        <f t="shared" si="315"/>
        <v>0</v>
      </c>
      <c r="AW55" s="158">
        <f t="shared" si="316"/>
        <v>0</v>
      </c>
      <c r="AX55" s="158">
        <f t="shared" si="317"/>
        <v>0</v>
      </c>
      <c r="AY55" s="158">
        <f t="shared" si="318"/>
        <v>0</v>
      </c>
      <c r="AZ55" s="158">
        <f t="shared" si="319"/>
        <v>0</v>
      </c>
      <c r="BA55" s="158">
        <f t="shared" si="320"/>
        <v>0</v>
      </c>
      <c r="BB55" s="158">
        <f t="shared" si="321"/>
        <v>0</v>
      </c>
      <c r="BC55" s="158">
        <f t="shared" si="322"/>
        <v>0</v>
      </c>
      <c r="BD55" s="158">
        <f t="shared" si="323"/>
        <v>0</v>
      </c>
      <c r="BE55" s="158">
        <f t="shared" si="324"/>
        <v>0</v>
      </c>
      <c r="BF55" s="158">
        <f t="shared" si="325"/>
        <v>0</v>
      </c>
      <c r="BG55" s="158">
        <f t="shared" si="326"/>
        <v>0</v>
      </c>
      <c r="BH55" s="158">
        <f t="shared" si="327"/>
        <v>0</v>
      </c>
      <c r="BI55" s="158">
        <f t="shared" si="328"/>
        <v>0</v>
      </c>
      <c r="BJ55" s="158">
        <f t="shared" si="329"/>
        <v>0</v>
      </c>
      <c r="BK55" s="158">
        <f t="shared" si="330"/>
        <v>0</v>
      </c>
      <c r="BL55" s="158">
        <f t="shared" si="331"/>
        <v>0</v>
      </c>
      <c r="BM55" s="158">
        <f t="shared" si="332"/>
        <v>0</v>
      </c>
      <c r="BN55" s="158">
        <f t="shared" si="333"/>
        <v>0</v>
      </c>
      <c r="BO55" s="158">
        <f t="shared" si="334"/>
        <v>0</v>
      </c>
      <c r="BP55" s="158">
        <f t="shared" si="335"/>
        <v>0</v>
      </c>
      <c r="BQ55" s="158">
        <f t="shared" si="336"/>
        <v>0</v>
      </c>
    </row>
    <row r="56" spans="1:69" hidden="1" x14ac:dyDescent="0.25">
      <c r="A56" s="339">
        <f>+CUC!A1492</f>
        <v>511008</v>
      </c>
      <c r="B56" s="343" t="str">
        <f>+CUC!B1492</f>
        <v xml:space="preserve">         CUOTAS DE ADMINISTRACION</v>
      </c>
      <c r="C56" s="340">
        <f>+CUC!D1492</f>
        <v>0</v>
      </c>
      <c r="D56" s="340">
        <f>+CUC!E1492</f>
        <v>0</v>
      </c>
      <c r="E56" s="340">
        <f>+CUC!F1492</f>
        <v>0</v>
      </c>
      <c r="F56" s="340">
        <f>+CUC!G1492</f>
        <v>0</v>
      </c>
      <c r="G56" s="340">
        <f>+CUC!H1492</f>
        <v>0</v>
      </c>
      <c r="H56" s="340">
        <f t="shared" si="49"/>
        <v>0</v>
      </c>
      <c r="I56" s="333">
        <f t="shared" si="50"/>
        <v>0</v>
      </c>
      <c r="J56" s="330">
        <f t="shared" si="240"/>
        <v>0</v>
      </c>
      <c r="K56" s="330">
        <f t="shared" si="240"/>
        <v>0</v>
      </c>
      <c r="L56" s="330">
        <f t="shared" si="240"/>
        <v>0</v>
      </c>
      <c r="M56" s="330">
        <f t="shared" si="240"/>
        <v>0</v>
      </c>
      <c r="N56" s="330">
        <f t="shared" si="240"/>
        <v>0</v>
      </c>
      <c r="O56" s="330">
        <f t="shared" si="240"/>
        <v>0</v>
      </c>
      <c r="P56" s="330">
        <f t="shared" si="240"/>
        <v>0</v>
      </c>
      <c r="Q56" s="330">
        <f t="shared" si="240"/>
        <v>0</v>
      </c>
      <c r="R56" s="330">
        <f t="shared" si="240"/>
        <v>0</v>
      </c>
      <c r="S56" s="330">
        <f t="shared" si="240"/>
        <v>0</v>
      </c>
      <c r="T56" s="330">
        <f t="shared" si="240"/>
        <v>0</v>
      </c>
      <c r="U56" s="330">
        <f t="shared" si="240"/>
        <v>0</v>
      </c>
      <c r="V56" s="158">
        <f t="shared" si="289"/>
        <v>0</v>
      </c>
      <c r="W56" s="158">
        <f t="shared" si="290"/>
        <v>0</v>
      </c>
      <c r="X56" s="158">
        <f t="shared" si="291"/>
        <v>0</v>
      </c>
      <c r="Y56" s="158">
        <f t="shared" si="292"/>
        <v>0</v>
      </c>
      <c r="Z56" s="158">
        <f t="shared" si="293"/>
        <v>0</v>
      </c>
      <c r="AA56" s="158">
        <f t="shared" si="294"/>
        <v>0</v>
      </c>
      <c r="AB56" s="158">
        <f t="shared" si="295"/>
        <v>0</v>
      </c>
      <c r="AC56" s="158">
        <f t="shared" si="296"/>
        <v>0</v>
      </c>
      <c r="AD56" s="158">
        <f t="shared" si="297"/>
        <v>0</v>
      </c>
      <c r="AE56" s="158">
        <f t="shared" si="298"/>
        <v>0</v>
      </c>
      <c r="AF56" s="158">
        <f t="shared" si="299"/>
        <v>0</v>
      </c>
      <c r="AG56" s="158">
        <f t="shared" si="300"/>
        <v>0</v>
      </c>
      <c r="AH56" s="158">
        <f t="shared" si="301"/>
        <v>0</v>
      </c>
      <c r="AI56" s="158">
        <f t="shared" si="302"/>
        <v>0</v>
      </c>
      <c r="AJ56" s="158">
        <f t="shared" si="303"/>
        <v>0</v>
      </c>
      <c r="AK56" s="158">
        <f t="shared" si="304"/>
        <v>0</v>
      </c>
      <c r="AL56" s="158">
        <f t="shared" si="305"/>
        <v>0</v>
      </c>
      <c r="AM56" s="158">
        <f t="shared" si="306"/>
        <v>0</v>
      </c>
      <c r="AN56" s="158">
        <f t="shared" si="307"/>
        <v>0</v>
      </c>
      <c r="AO56" s="158">
        <f t="shared" si="308"/>
        <v>0</v>
      </c>
      <c r="AP56" s="158">
        <f t="shared" si="309"/>
        <v>0</v>
      </c>
      <c r="AQ56" s="158">
        <f t="shared" si="310"/>
        <v>0</v>
      </c>
      <c r="AR56" s="158">
        <f t="shared" si="311"/>
        <v>0</v>
      </c>
      <c r="AS56" s="158">
        <f t="shared" si="312"/>
        <v>0</v>
      </c>
      <c r="AT56" s="158">
        <f t="shared" si="313"/>
        <v>0</v>
      </c>
      <c r="AU56" s="158">
        <f t="shared" si="314"/>
        <v>0</v>
      </c>
      <c r="AV56" s="158">
        <f t="shared" si="315"/>
        <v>0</v>
      </c>
      <c r="AW56" s="158">
        <f t="shared" si="316"/>
        <v>0</v>
      </c>
      <c r="AX56" s="158">
        <f t="shared" si="317"/>
        <v>0</v>
      </c>
      <c r="AY56" s="158">
        <f t="shared" si="318"/>
        <v>0</v>
      </c>
      <c r="AZ56" s="158">
        <f t="shared" si="319"/>
        <v>0</v>
      </c>
      <c r="BA56" s="158">
        <f t="shared" si="320"/>
        <v>0</v>
      </c>
      <c r="BB56" s="158">
        <f t="shared" si="321"/>
        <v>0</v>
      </c>
      <c r="BC56" s="158">
        <f t="shared" si="322"/>
        <v>0</v>
      </c>
      <c r="BD56" s="158">
        <f t="shared" si="323"/>
        <v>0</v>
      </c>
      <c r="BE56" s="158">
        <f t="shared" si="324"/>
        <v>0</v>
      </c>
      <c r="BF56" s="158">
        <f t="shared" si="325"/>
        <v>0</v>
      </c>
      <c r="BG56" s="158">
        <f t="shared" si="326"/>
        <v>0</v>
      </c>
      <c r="BH56" s="158">
        <f t="shared" si="327"/>
        <v>0</v>
      </c>
      <c r="BI56" s="158">
        <f t="shared" si="328"/>
        <v>0</v>
      </c>
      <c r="BJ56" s="158">
        <f t="shared" si="329"/>
        <v>0</v>
      </c>
      <c r="BK56" s="158">
        <f t="shared" si="330"/>
        <v>0</v>
      </c>
      <c r="BL56" s="158">
        <f t="shared" si="331"/>
        <v>0</v>
      </c>
      <c r="BM56" s="158">
        <f t="shared" si="332"/>
        <v>0</v>
      </c>
      <c r="BN56" s="158">
        <f t="shared" si="333"/>
        <v>0</v>
      </c>
      <c r="BO56" s="158">
        <f t="shared" si="334"/>
        <v>0</v>
      </c>
      <c r="BP56" s="158">
        <f t="shared" si="335"/>
        <v>0</v>
      </c>
      <c r="BQ56" s="158">
        <f t="shared" si="336"/>
        <v>0</v>
      </c>
    </row>
    <row r="57" spans="1:69" hidden="1" x14ac:dyDescent="0.25">
      <c r="A57" s="339">
        <f>+CUC!A1493</f>
        <v>511009</v>
      </c>
      <c r="B57" s="343" t="str">
        <f>+CUC!B1493</f>
        <v xml:space="preserve">         REPARACIONES LOCATIVAS</v>
      </c>
      <c r="C57" s="340">
        <f>+CUC!D1493</f>
        <v>0</v>
      </c>
      <c r="D57" s="340">
        <f>+CUC!E1493</f>
        <v>0</v>
      </c>
      <c r="E57" s="340">
        <f>+CUC!F1493</f>
        <v>0</v>
      </c>
      <c r="F57" s="340">
        <f>+CUC!G1493</f>
        <v>0</v>
      </c>
      <c r="G57" s="340">
        <f>+CUC!H1493</f>
        <v>0</v>
      </c>
      <c r="H57" s="340">
        <f t="shared" si="49"/>
        <v>0</v>
      </c>
      <c r="I57" s="333">
        <f t="shared" si="50"/>
        <v>0</v>
      </c>
      <c r="J57" s="330">
        <f t="shared" si="240"/>
        <v>0</v>
      </c>
      <c r="K57" s="330">
        <f t="shared" si="240"/>
        <v>0</v>
      </c>
      <c r="L57" s="330">
        <f t="shared" si="240"/>
        <v>0</v>
      </c>
      <c r="M57" s="330">
        <f t="shared" si="240"/>
        <v>0</v>
      </c>
      <c r="N57" s="330">
        <f t="shared" si="240"/>
        <v>0</v>
      </c>
      <c r="O57" s="330">
        <f t="shared" si="240"/>
        <v>0</v>
      </c>
      <c r="P57" s="330">
        <f t="shared" si="240"/>
        <v>0</v>
      </c>
      <c r="Q57" s="330">
        <f t="shared" si="240"/>
        <v>0</v>
      </c>
      <c r="R57" s="330">
        <f t="shared" si="240"/>
        <v>0</v>
      </c>
      <c r="S57" s="330">
        <f t="shared" si="240"/>
        <v>0</v>
      </c>
      <c r="T57" s="330">
        <f t="shared" si="240"/>
        <v>0</v>
      </c>
      <c r="U57" s="330">
        <f t="shared" si="240"/>
        <v>0</v>
      </c>
      <c r="V57" s="158">
        <f t="shared" si="289"/>
        <v>0</v>
      </c>
      <c r="W57" s="158">
        <f t="shared" si="290"/>
        <v>0</v>
      </c>
      <c r="X57" s="158">
        <f t="shared" si="291"/>
        <v>0</v>
      </c>
      <c r="Y57" s="158">
        <f t="shared" si="292"/>
        <v>0</v>
      </c>
      <c r="Z57" s="158">
        <f t="shared" si="293"/>
        <v>0</v>
      </c>
      <c r="AA57" s="158">
        <f t="shared" si="294"/>
        <v>0</v>
      </c>
      <c r="AB57" s="158">
        <f t="shared" si="295"/>
        <v>0</v>
      </c>
      <c r="AC57" s="158">
        <f t="shared" si="296"/>
        <v>0</v>
      </c>
      <c r="AD57" s="158">
        <f t="shared" si="297"/>
        <v>0</v>
      </c>
      <c r="AE57" s="158">
        <f t="shared" si="298"/>
        <v>0</v>
      </c>
      <c r="AF57" s="158">
        <f t="shared" si="299"/>
        <v>0</v>
      </c>
      <c r="AG57" s="158">
        <f t="shared" si="300"/>
        <v>0</v>
      </c>
      <c r="AH57" s="158">
        <f t="shared" si="301"/>
        <v>0</v>
      </c>
      <c r="AI57" s="158">
        <f t="shared" si="302"/>
        <v>0</v>
      </c>
      <c r="AJ57" s="158">
        <f t="shared" si="303"/>
        <v>0</v>
      </c>
      <c r="AK57" s="158">
        <f t="shared" si="304"/>
        <v>0</v>
      </c>
      <c r="AL57" s="158">
        <f t="shared" si="305"/>
        <v>0</v>
      </c>
      <c r="AM57" s="158">
        <f t="shared" si="306"/>
        <v>0</v>
      </c>
      <c r="AN57" s="158">
        <f t="shared" si="307"/>
        <v>0</v>
      </c>
      <c r="AO57" s="158">
        <f t="shared" si="308"/>
        <v>0</v>
      </c>
      <c r="AP57" s="158">
        <f t="shared" si="309"/>
        <v>0</v>
      </c>
      <c r="AQ57" s="158">
        <f t="shared" si="310"/>
        <v>0</v>
      </c>
      <c r="AR57" s="158">
        <f t="shared" si="311"/>
        <v>0</v>
      </c>
      <c r="AS57" s="158">
        <f t="shared" si="312"/>
        <v>0</v>
      </c>
      <c r="AT57" s="158">
        <f t="shared" si="313"/>
        <v>0</v>
      </c>
      <c r="AU57" s="158">
        <f t="shared" si="314"/>
        <v>0</v>
      </c>
      <c r="AV57" s="158">
        <f t="shared" si="315"/>
        <v>0</v>
      </c>
      <c r="AW57" s="158">
        <f t="shared" si="316"/>
        <v>0</v>
      </c>
      <c r="AX57" s="158">
        <f t="shared" si="317"/>
        <v>0</v>
      </c>
      <c r="AY57" s="158">
        <f t="shared" si="318"/>
        <v>0</v>
      </c>
      <c r="AZ57" s="158">
        <f t="shared" si="319"/>
        <v>0</v>
      </c>
      <c r="BA57" s="158">
        <f t="shared" si="320"/>
        <v>0</v>
      </c>
      <c r="BB57" s="158">
        <f t="shared" si="321"/>
        <v>0</v>
      </c>
      <c r="BC57" s="158">
        <f t="shared" si="322"/>
        <v>0</v>
      </c>
      <c r="BD57" s="158">
        <f t="shared" si="323"/>
        <v>0</v>
      </c>
      <c r="BE57" s="158">
        <f t="shared" si="324"/>
        <v>0</v>
      </c>
      <c r="BF57" s="158">
        <f t="shared" si="325"/>
        <v>0</v>
      </c>
      <c r="BG57" s="158">
        <f t="shared" si="326"/>
        <v>0</v>
      </c>
      <c r="BH57" s="158">
        <f t="shared" si="327"/>
        <v>0</v>
      </c>
      <c r="BI57" s="158">
        <f t="shared" si="328"/>
        <v>0</v>
      </c>
      <c r="BJ57" s="158">
        <f t="shared" si="329"/>
        <v>0</v>
      </c>
      <c r="BK57" s="158">
        <f t="shared" si="330"/>
        <v>0</v>
      </c>
      <c r="BL57" s="158">
        <f t="shared" si="331"/>
        <v>0</v>
      </c>
      <c r="BM57" s="158">
        <f t="shared" si="332"/>
        <v>0</v>
      </c>
      <c r="BN57" s="158">
        <f t="shared" si="333"/>
        <v>0</v>
      </c>
      <c r="BO57" s="158">
        <f t="shared" si="334"/>
        <v>0</v>
      </c>
      <c r="BP57" s="158">
        <f t="shared" si="335"/>
        <v>0</v>
      </c>
      <c r="BQ57" s="158">
        <f t="shared" si="336"/>
        <v>0</v>
      </c>
    </row>
    <row r="58" spans="1:69" x14ac:dyDescent="0.25">
      <c r="A58" s="339">
        <f>+CUC!A1494</f>
        <v>511010</v>
      </c>
      <c r="B58" s="343" t="str">
        <f>+CUC!B1494</f>
        <v xml:space="preserve">         ASEO Y ELEMENTOS</v>
      </c>
      <c r="C58" s="340">
        <f>+CUC!D1494</f>
        <v>14526</v>
      </c>
      <c r="D58" s="340">
        <f>+CUC!E1494</f>
        <v>18655</v>
      </c>
      <c r="E58" s="340">
        <f>+CUC!F1494</f>
        <v>15378</v>
      </c>
      <c r="F58" s="340">
        <f>+CUC!G1494</f>
        <v>40526</v>
      </c>
      <c r="G58" s="340">
        <f>+CUC!H1494</f>
        <v>59048</v>
      </c>
      <c r="H58" s="340">
        <f t="shared" si="49"/>
        <v>65543.280000000013</v>
      </c>
      <c r="I58" s="333">
        <f t="shared" si="50"/>
        <v>5461.9400000000005</v>
      </c>
      <c r="J58" s="330">
        <f t="shared" si="240"/>
        <v>5461.9400000000005</v>
      </c>
      <c r="K58" s="330">
        <f t="shared" si="240"/>
        <v>5461.9400000000005</v>
      </c>
      <c r="L58" s="330">
        <f t="shared" si="240"/>
        <v>5461.9400000000005</v>
      </c>
      <c r="M58" s="330">
        <f t="shared" si="240"/>
        <v>5461.9400000000005</v>
      </c>
      <c r="N58" s="330">
        <f t="shared" si="240"/>
        <v>5461.9400000000005</v>
      </c>
      <c r="O58" s="330">
        <f t="shared" si="240"/>
        <v>5461.9400000000005</v>
      </c>
      <c r="P58" s="330">
        <f t="shared" si="240"/>
        <v>5461.9400000000005</v>
      </c>
      <c r="Q58" s="330">
        <f t="shared" si="240"/>
        <v>5461.9400000000005</v>
      </c>
      <c r="R58" s="330">
        <f t="shared" si="240"/>
        <v>5461.9400000000005</v>
      </c>
      <c r="S58" s="330">
        <f t="shared" si="240"/>
        <v>5461.9400000000005</v>
      </c>
      <c r="T58" s="330">
        <f t="shared" si="240"/>
        <v>5461.9400000000005</v>
      </c>
      <c r="U58" s="330">
        <f t="shared" si="240"/>
        <v>5461.9400000000005</v>
      </c>
      <c r="V58" s="158">
        <f t="shared" si="289"/>
        <v>6062.7534000000014</v>
      </c>
      <c r="W58" s="158">
        <f t="shared" si="290"/>
        <v>6062.7534000000014</v>
      </c>
      <c r="X58" s="158">
        <f t="shared" si="291"/>
        <v>6062.7534000000014</v>
      </c>
      <c r="Y58" s="158">
        <f t="shared" si="292"/>
        <v>6062.7534000000014</v>
      </c>
      <c r="Z58" s="158">
        <f t="shared" si="293"/>
        <v>6062.7534000000014</v>
      </c>
      <c r="AA58" s="158">
        <f t="shared" si="294"/>
        <v>6062.7534000000014</v>
      </c>
      <c r="AB58" s="158">
        <f t="shared" si="295"/>
        <v>6062.7534000000014</v>
      </c>
      <c r="AC58" s="158">
        <f t="shared" si="296"/>
        <v>6062.7534000000014</v>
      </c>
      <c r="AD58" s="158">
        <f t="shared" si="297"/>
        <v>6062.7534000000014</v>
      </c>
      <c r="AE58" s="158">
        <f t="shared" si="298"/>
        <v>6062.7534000000014</v>
      </c>
      <c r="AF58" s="158">
        <f t="shared" si="299"/>
        <v>6062.7534000000014</v>
      </c>
      <c r="AG58" s="158">
        <f t="shared" si="300"/>
        <v>6062.7534000000014</v>
      </c>
      <c r="AH58" s="158">
        <f t="shared" si="301"/>
        <v>6547.7736720000021</v>
      </c>
      <c r="AI58" s="158">
        <f t="shared" si="302"/>
        <v>6547.7736720000021</v>
      </c>
      <c r="AJ58" s="158">
        <f t="shared" si="303"/>
        <v>6547.7736720000021</v>
      </c>
      <c r="AK58" s="158">
        <f t="shared" si="304"/>
        <v>6547.7736720000021</v>
      </c>
      <c r="AL58" s="158">
        <f t="shared" si="305"/>
        <v>6547.7736720000021</v>
      </c>
      <c r="AM58" s="158">
        <f t="shared" si="306"/>
        <v>6547.7736720000021</v>
      </c>
      <c r="AN58" s="158">
        <f t="shared" si="307"/>
        <v>6547.7736720000021</v>
      </c>
      <c r="AO58" s="158">
        <f t="shared" si="308"/>
        <v>6547.7736720000021</v>
      </c>
      <c r="AP58" s="158">
        <f t="shared" si="309"/>
        <v>6547.7736720000021</v>
      </c>
      <c r="AQ58" s="158">
        <f t="shared" si="310"/>
        <v>6547.7736720000021</v>
      </c>
      <c r="AR58" s="158">
        <f t="shared" si="311"/>
        <v>6547.7736720000021</v>
      </c>
      <c r="AS58" s="158">
        <f t="shared" si="312"/>
        <v>6547.7736720000021</v>
      </c>
      <c r="AT58" s="158">
        <f t="shared" si="313"/>
        <v>6940.6400923200026</v>
      </c>
      <c r="AU58" s="158">
        <f t="shared" si="314"/>
        <v>6940.6400923200026</v>
      </c>
      <c r="AV58" s="158">
        <f t="shared" si="315"/>
        <v>6940.6400923200026</v>
      </c>
      <c r="AW58" s="158">
        <f t="shared" si="316"/>
        <v>6940.6400923200026</v>
      </c>
      <c r="AX58" s="158">
        <f t="shared" si="317"/>
        <v>6940.6400923200026</v>
      </c>
      <c r="AY58" s="158">
        <f t="shared" si="318"/>
        <v>6940.6400923200026</v>
      </c>
      <c r="AZ58" s="158">
        <f t="shared" si="319"/>
        <v>6940.6400923200026</v>
      </c>
      <c r="BA58" s="158">
        <f t="shared" si="320"/>
        <v>6940.6400923200026</v>
      </c>
      <c r="BB58" s="158">
        <f t="shared" si="321"/>
        <v>6940.6400923200026</v>
      </c>
      <c r="BC58" s="158">
        <f t="shared" si="322"/>
        <v>6940.6400923200026</v>
      </c>
      <c r="BD58" s="158">
        <f t="shared" si="323"/>
        <v>6940.6400923200026</v>
      </c>
      <c r="BE58" s="158">
        <f t="shared" si="324"/>
        <v>6940.6400923200026</v>
      </c>
      <c r="BF58" s="158">
        <f t="shared" si="325"/>
        <v>7218.2656960128033</v>
      </c>
      <c r="BG58" s="158">
        <f t="shared" si="326"/>
        <v>7218.2656960128033</v>
      </c>
      <c r="BH58" s="158">
        <f t="shared" si="327"/>
        <v>7218.2656960128033</v>
      </c>
      <c r="BI58" s="158">
        <f t="shared" si="328"/>
        <v>7218.2656960128033</v>
      </c>
      <c r="BJ58" s="158">
        <f t="shared" si="329"/>
        <v>7218.2656960128033</v>
      </c>
      <c r="BK58" s="158">
        <f t="shared" si="330"/>
        <v>7218.2656960128033</v>
      </c>
      <c r="BL58" s="158">
        <f t="shared" si="331"/>
        <v>7218.2656960128033</v>
      </c>
      <c r="BM58" s="158">
        <f t="shared" si="332"/>
        <v>7218.2656960128033</v>
      </c>
      <c r="BN58" s="158">
        <f t="shared" si="333"/>
        <v>7218.2656960128033</v>
      </c>
      <c r="BO58" s="158">
        <f t="shared" si="334"/>
        <v>7218.2656960128033</v>
      </c>
      <c r="BP58" s="158">
        <f t="shared" si="335"/>
        <v>7218.2656960128033</v>
      </c>
      <c r="BQ58" s="158">
        <f t="shared" si="336"/>
        <v>7218.2656960128033</v>
      </c>
    </row>
    <row r="59" spans="1:69" x14ac:dyDescent="0.25">
      <c r="A59" s="339">
        <f>+CUC!A1495</f>
        <v>511011</v>
      </c>
      <c r="B59" s="343" t="str">
        <f>+CUC!B1495</f>
        <v xml:space="preserve">         CAFETERIA</v>
      </c>
      <c r="C59" s="340">
        <f>+CUC!D1495</f>
        <v>5046076</v>
      </c>
      <c r="D59" s="340">
        <f>+CUC!E1495</f>
        <v>2531559</v>
      </c>
      <c r="E59" s="340">
        <f>+CUC!F1495</f>
        <v>589208</v>
      </c>
      <c r="F59" s="340">
        <f>+CUC!G1495</f>
        <v>201468</v>
      </c>
      <c r="G59" s="340">
        <f>+CUC!H1495</f>
        <v>1339693.3333333333</v>
      </c>
      <c r="H59" s="340">
        <f t="shared" si="49"/>
        <v>1487059.5999999999</v>
      </c>
      <c r="I59" s="333">
        <f t="shared" si="50"/>
        <v>123921.63333333335</v>
      </c>
      <c r="J59" s="330">
        <f t="shared" si="240"/>
        <v>123921.63333333335</v>
      </c>
      <c r="K59" s="330">
        <f t="shared" si="240"/>
        <v>123921.63333333335</v>
      </c>
      <c r="L59" s="330">
        <f t="shared" si="240"/>
        <v>123921.63333333335</v>
      </c>
      <c r="M59" s="330">
        <f t="shared" si="240"/>
        <v>123921.63333333335</v>
      </c>
      <c r="N59" s="330">
        <f t="shared" si="240"/>
        <v>123921.63333333335</v>
      </c>
      <c r="O59" s="330">
        <f t="shared" si="240"/>
        <v>123921.63333333335</v>
      </c>
      <c r="P59" s="330">
        <f t="shared" si="240"/>
        <v>123921.63333333335</v>
      </c>
      <c r="Q59" s="330">
        <f t="shared" si="240"/>
        <v>123921.63333333335</v>
      </c>
      <c r="R59" s="330">
        <f t="shared" si="240"/>
        <v>123921.63333333335</v>
      </c>
      <c r="S59" s="330">
        <f t="shared" si="240"/>
        <v>123921.63333333335</v>
      </c>
      <c r="T59" s="330">
        <f t="shared" si="240"/>
        <v>123921.63333333335</v>
      </c>
      <c r="U59" s="330">
        <f t="shared" si="240"/>
        <v>123921.63333333335</v>
      </c>
      <c r="V59" s="158">
        <f t="shared" si="289"/>
        <v>137553.01300000004</v>
      </c>
      <c r="W59" s="158">
        <f t="shared" si="290"/>
        <v>137553.01300000004</v>
      </c>
      <c r="X59" s="158">
        <f t="shared" si="291"/>
        <v>137553.01300000004</v>
      </c>
      <c r="Y59" s="158">
        <f t="shared" si="292"/>
        <v>137553.01300000004</v>
      </c>
      <c r="Z59" s="158">
        <f t="shared" si="293"/>
        <v>137553.01300000004</v>
      </c>
      <c r="AA59" s="158">
        <f t="shared" si="294"/>
        <v>137553.01300000004</v>
      </c>
      <c r="AB59" s="158">
        <f t="shared" si="295"/>
        <v>137553.01300000004</v>
      </c>
      <c r="AC59" s="158">
        <f t="shared" si="296"/>
        <v>137553.01300000004</v>
      </c>
      <c r="AD59" s="158">
        <f t="shared" si="297"/>
        <v>137553.01300000004</v>
      </c>
      <c r="AE59" s="158">
        <f t="shared" si="298"/>
        <v>137553.01300000004</v>
      </c>
      <c r="AF59" s="158">
        <f t="shared" si="299"/>
        <v>137553.01300000004</v>
      </c>
      <c r="AG59" s="158">
        <f t="shared" si="300"/>
        <v>137553.01300000004</v>
      </c>
      <c r="AH59" s="158">
        <f t="shared" si="301"/>
        <v>148557.25404000006</v>
      </c>
      <c r="AI59" s="158">
        <f t="shared" si="302"/>
        <v>148557.25404000006</v>
      </c>
      <c r="AJ59" s="158">
        <f t="shared" si="303"/>
        <v>148557.25404000006</v>
      </c>
      <c r="AK59" s="158">
        <f t="shared" si="304"/>
        <v>148557.25404000006</v>
      </c>
      <c r="AL59" s="158">
        <f t="shared" si="305"/>
        <v>148557.25404000006</v>
      </c>
      <c r="AM59" s="158">
        <f t="shared" si="306"/>
        <v>148557.25404000006</v>
      </c>
      <c r="AN59" s="158">
        <f t="shared" si="307"/>
        <v>148557.25404000006</v>
      </c>
      <c r="AO59" s="158">
        <f t="shared" si="308"/>
        <v>148557.25404000006</v>
      </c>
      <c r="AP59" s="158">
        <f t="shared" si="309"/>
        <v>148557.25404000006</v>
      </c>
      <c r="AQ59" s="158">
        <f t="shared" si="310"/>
        <v>148557.25404000006</v>
      </c>
      <c r="AR59" s="158">
        <f t="shared" si="311"/>
        <v>148557.25404000006</v>
      </c>
      <c r="AS59" s="158">
        <f t="shared" si="312"/>
        <v>148557.25404000006</v>
      </c>
      <c r="AT59" s="158">
        <f t="shared" si="313"/>
        <v>157470.68928240007</v>
      </c>
      <c r="AU59" s="158">
        <f t="shared" si="314"/>
        <v>157470.68928240007</v>
      </c>
      <c r="AV59" s="158">
        <f t="shared" si="315"/>
        <v>157470.68928240007</v>
      </c>
      <c r="AW59" s="158">
        <f t="shared" si="316"/>
        <v>157470.68928240007</v>
      </c>
      <c r="AX59" s="158">
        <f t="shared" si="317"/>
        <v>157470.68928240007</v>
      </c>
      <c r="AY59" s="158">
        <f t="shared" si="318"/>
        <v>157470.68928240007</v>
      </c>
      <c r="AZ59" s="158">
        <f t="shared" si="319"/>
        <v>157470.68928240007</v>
      </c>
      <c r="BA59" s="158">
        <f t="shared" si="320"/>
        <v>157470.68928240007</v>
      </c>
      <c r="BB59" s="158">
        <f t="shared" si="321"/>
        <v>157470.68928240007</v>
      </c>
      <c r="BC59" s="158">
        <f t="shared" si="322"/>
        <v>157470.68928240007</v>
      </c>
      <c r="BD59" s="158">
        <f t="shared" si="323"/>
        <v>157470.68928240007</v>
      </c>
      <c r="BE59" s="158">
        <f t="shared" si="324"/>
        <v>157470.68928240007</v>
      </c>
      <c r="BF59" s="158">
        <f t="shared" si="325"/>
        <v>163769.51685369608</v>
      </c>
      <c r="BG59" s="158">
        <f t="shared" si="326"/>
        <v>163769.51685369608</v>
      </c>
      <c r="BH59" s="158">
        <f t="shared" si="327"/>
        <v>163769.51685369608</v>
      </c>
      <c r="BI59" s="158">
        <f t="shared" si="328"/>
        <v>163769.51685369608</v>
      </c>
      <c r="BJ59" s="158">
        <f t="shared" si="329"/>
        <v>163769.51685369608</v>
      </c>
      <c r="BK59" s="158">
        <f t="shared" si="330"/>
        <v>163769.51685369608</v>
      </c>
      <c r="BL59" s="158">
        <f t="shared" si="331"/>
        <v>163769.51685369608</v>
      </c>
      <c r="BM59" s="158">
        <f t="shared" si="332"/>
        <v>163769.51685369608</v>
      </c>
      <c r="BN59" s="158">
        <f t="shared" si="333"/>
        <v>163769.51685369608</v>
      </c>
      <c r="BO59" s="158">
        <f t="shared" si="334"/>
        <v>163769.51685369608</v>
      </c>
      <c r="BP59" s="158">
        <f t="shared" si="335"/>
        <v>163769.51685369608</v>
      </c>
      <c r="BQ59" s="158">
        <f t="shared" si="336"/>
        <v>163769.51685369608</v>
      </c>
    </row>
    <row r="60" spans="1:69" x14ac:dyDescent="0.25">
      <c r="A60" s="339">
        <f>+CUC!A1496</f>
        <v>511012</v>
      </c>
      <c r="B60" s="343" t="str">
        <f>+CUC!B1496</f>
        <v xml:space="preserve">         SERVICIOS PUBLICOS</v>
      </c>
      <c r="C60" s="340">
        <f>+CUC!D1496</f>
        <v>3866206.54</v>
      </c>
      <c r="D60" s="340">
        <f>+CUC!E1496</f>
        <v>3859387.17</v>
      </c>
      <c r="E60" s="340">
        <f>+CUC!F1496</f>
        <v>4578524.37</v>
      </c>
      <c r="F60" s="340">
        <f>+CUC!G1496</f>
        <v>4890015.5999999996</v>
      </c>
      <c r="G60" s="340">
        <f>+CUC!H1496</f>
        <v>5101233.6133333333</v>
      </c>
      <c r="H60" s="340">
        <f t="shared" si="49"/>
        <v>5662369.310800001</v>
      </c>
      <c r="I60" s="333">
        <f t="shared" si="50"/>
        <v>471864.10923333338</v>
      </c>
      <c r="J60" s="330">
        <f t="shared" si="240"/>
        <v>471864.10923333338</v>
      </c>
      <c r="K60" s="330">
        <f t="shared" si="240"/>
        <v>471864.10923333338</v>
      </c>
      <c r="L60" s="330">
        <f t="shared" si="240"/>
        <v>471864.10923333338</v>
      </c>
      <c r="M60" s="330">
        <f t="shared" si="240"/>
        <v>471864.10923333338</v>
      </c>
      <c r="N60" s="330">
        <f t="shared" si="240"/>
        <v>471864.10923333338</v>
      </c>
      <c r="O60" s="330">
        <f t="shared" si="240"/>
        <v>471864.10923333338</v>
      </c>
      <c r="P60" s="330">
        <f t="shared" si="240"/>
        <v>471864.10923333338</v>
      </c>
      <c r="Q60" s="330">
        <f t="shared" si="240"/>
        <v>471864.10923333338</v>
      </c>
      <c r="R60" s="330">
        <f t="shared" si="240"/>
        <v>471864.10923333338</v>
      </c>
      <c r="S60" s="330">
        <f t="shared" si="240"/>
        <v>471864.10923333338</v>
      </c>
      <c r="T60" s="330">
        <f t="shared" si="240"/>
        <v>471864.10923333338</v>
      </c>
      <c r="U60" s="330">
        <f t="shared" si="240"/>
        <v>471864.10923333338</v>
      </c>
      <c r="V60" s="158">
        <f t="shared" si="289"/>
        <v>523769.16124900011</v>
      </c>
      <c r="W60" s="158">
        <f t="shared" si="290"/>
        <v>523769.16124900011</v>
      </c>
      <c r="X60" s="158">
        <f t="shared" si="291"/>
        <v>523769.16124900011</v>
      </c>
      <c r="Y60" s="158">
        <f t="shared" si="292"/>
        <v>523769.16124900011</v>
      </c>
      <c r="Z60" s="158">
        <f t="shared" si="293"/>
        <v>523769.16124900011</v>
      </c>
      <c r="AA60" s="158">
        <f t="shared" si="294"/>
        <v>523769.16124900011</v>
      </c>
      <c r="AB60" s="158">
        <f t="shared" si="295"/>
        <v>523769.16124900011</v>
      </c>
      <c r="AC60" s="158">
        <f t="shared" si="296"/>
        <v>523769.16124900011</v>
      </c>
      <c r="AD60" s="158">
        <f t="shared" si="297"/>
        <v>523769.16124900011</v>
      </c>
      <c r="AE60" s="158">
        <f t="shared" si="298"/>
        <v>523769.16124900011</v>
      </c>
      <c r="AF60" s="158">
        <f t="shared" si="299"/>
        <v>523769.16124900011</v>
      </c>
      <c r="AG60" s="158">
        <f t="shared" si="300"/>
        <v>523769.16124900011</v>
      </c>
      <c r="AH60" s="158">
        <f t="shared" si="301"/>
        <v>565670.69414892013</v>
      </c>
      <c r="AI60" s="158">
        <f t="shared" si="302"/>
        <v>565670.69414892013</v>
      </c>
      <c r="AJ60" s="158">
        <f t="shared" si="303"/>
        <v>565670.69414892013</v>
      </c>
      <c r="AK60" s="158">
        <f t="shared" si="304"/>
        <v>565670.69414892013</v>
      </c>
      <c r="AL60" s="158">
        <f t="shared" si="305"/>
        <v>565670.69414892013</v>
      </c>
      <c r="AM60" s="158">
        <f t="shared" si="306"/>
        <v>565670.69414892013</v>
      </c>
      <c r="AN60" s="158">
        <f t="shared" si="307"/>
        <v>565670.69414892013</v>
      </c>
      <c r="AO60" s="158">
        <f t="shared" si="308"/>
        <v>565670.69414892013</v>
      </c>
      <c r="AP60" s="158">
        <f t="shared" si="309"/>
        <v>565670.69414892013</v>
      </c>
      <c r="AQ60" s="158">
        <f t="shared" si="310"/>
        <v>565670.69414892013</v>
      </c>
      <c r="AR60" s="158">
        <f t="shared" si="311"/>
        <v>565670.69414892013</v>
      </c>
      <c r="AS60" s="158">
        <f t="shared" si="312"/>
        <v>565670.69414892013</v>
      </c>
      <c r="AT60" s="158">
        <f t="shared" si="313"/>
        <v>599610.93579785537</v>
      </c>
      <c r="AU60" s="158">
        <f t="shared" si="314"/>
        <v>599610.93579785537</v>
      </c>
      <c r="AV60" s="158">
        <f t="shared" si="315"/>
        <v>599610.93579785537</v>
      </c>
      <c r="AW60" s="158">
        <f t="shared" si="316"/>
        <v>599610.93579785537</v>
      </c>
      <c r="AX60" s="158">
        <f t="shared" si="317"/>
        <v>599610.93579785537</v>
      </c>
      <c r="AY60" s="158">
        <f t="shared" si="318"/>
        <v>599610.93579785537</v>
      </c>
      <c r="AZ60" s="158">
        <f t="shared" si="319"/>
        <v>599610.93579785537</v>
      </c>
      <c r="BA60" s="158">
        <f t="shared" si="320"/>
        <v>599610.93579785537</v>
      </c>
      <c r="BB60" s="158">
        <f t="shared" si="321"/>
        <v>599610.93579785537</v>
      </c>
      <c r="BC60" s="158">
        <f t="shared" si="322"/>
        <v>599610.93579785537</v>
      </c>
      <c r="BD60" s="158">
        <f t="shared" si="323"/>
        <v>599610.93579785537</v>
      </c>
      <c r="BE60" s="158">
        <f t="shared" si="324"/>
        <v>599610.93579785537</v>
      </c>
      <c r="BF60" s="158">
        <f t="shared" si="325"/>
        <v>623595.37322976964</v>
      </c>
      <c r="BG60" s="158">
        <f t="shared" si="326"/>
        <v>623595.37322976964</v>
      </c>
      <c r="BH60" s="158">
        <f t="shared" si="327"/>
        <v>623595.37322976964</v>
      </c>
      <c r="BI60" s="158">
        <f t="shared" si="328"/>
        <v>623595.37322976964</v>
      </c>
      <c r="BJ60" s="158">
        <f t="shared" si="329"/>
        <v>623595.37322976964</v>
      </c>
      <c r="BK60" s="158">
        <f t="shared" si="330"/>
        <v>623595.37322976964</v>
      </c>
      <c r="BL60" s="158">
        <f t="shared" si="331"/>
        <v>623595.37322976964</v>
      </c>
      <c r="BM60" s="158">
        <f t="shared" si="332"/>
        <v>623595.37322976964</v>
      </c>
      <c r="BN60" s="158">
        <f t="shared" si="333"/>
        <v>623595.37322976964</v>
      </c>
      <c r="BO60" s="158">
        <f t="shared" si="334"/>
        <v>623595.37322976964</v>
      </c>
      <c r="BP60" s="158">
        <f t="shared" si="335"/>
        <v>623595.37322976964</v>
      </c>
      <c r="BQ60" s="158">
        <f t="shared" si="336"/>
        <v>623595.37322976964</v>
      </c>
    </row>
    <row r="61" spans="1:69" x14ac:dyDescent="0.25">
      <c r="A61" s="339">
        <f>+CUC!A1497</f>
        <v>511013</v>
      </c>
      <c r="B61" s="343" t="str">
        <f>+CUC!B1497</f>
        <v xml:space="preserve">         CORREO</v>
      </c>
      <c r="C61" s="340">
        <f>+CUC!D1497</f>
        <v>1798300</v>
      </c>
      <c r="D61" s="340">
        <f>+CUC!E1497</f>
        <v>2349700</v>
      </c>
      <c r="E61" s="340">
        <f>+CUC!F1497</f>
        <v>11176650</v>
      </c>
      <c r="F61" s="340">
        <f>+CUC!G1497</f>
        <v>7154700</v>
      </c>
      <c r="G61" s="340">
        <f>+CUC!H1497</f>
        <v>4916333.333333333</v>
      </c>
      <c r="H61" s="340">
        <f t="shared" si="49"/>
        <v>5457130</v>
      </c>
      <c r="I61" s="333">
        <f t="shared" si="50"/>
        <v>454760.83333333337</v>
      </c>
      <c r="J61" s="330">
        <f t="shared" si="240"/>
        <v>454760.83333333337</v>
      </c>
      <c r="K61" s="330">
        <f t="shared" si="240"/>
        <v>454760.83333333337</v>
      </c>
      <c r="L61" s="330">
        <f t="shared" si="240"/>
        <v>454760.83333333337</v>
      </c>
      <c r="M61" s="330">
        <f t="shared" si="240"/>
        <v>454760.83333333337</v>
      </c>
      <c r="N61" s="330">
        <f t="shared" si="240"/>
        <v>454760.83333333337</v>
      </c>
      <c r="O61" s="330">
        <f t="shared" si="240"/>
        <v>454760.83333333337</v>
      </c>
      <c r="P61" s="330">
        <f t="shared" si="240"/>
        <v>454760.83333333337</v>
      </c>
      <c r="Q61" s="330">
        <f t="shared" si="240"/>
        <v>454760.83333333337</v>
      </c>
      <c r="R61" s="330">
        <f t="shared" si="240"/>
        <v>454760.83333333337</v>
      </c>
      <c r="S61" s="330">
        <f t="shared" si="240"/>
        <v>454760.83333333337</v>
      </c>
      <c r="T61" s="330">
        <f t="shared" si="240"/>
        <v>454760.83333333337</v>
      </c>
      <c r="U61" s="330">
        <f t="shared" si="240"/>
        <v>454760.83333333337</v>
      </c>
      <c r="V61" s="158">
        <f t="shared" si="289"/>
        <v>504784.52500000008</v>
      </c>
      <c r="W61" s="158">
        <f t="shared" si="290"/>
        <v>504784.52500000008</v>
      </c>
      <c r="X61" s="158">
        <f t="shared" si="291"/>
        <v>504784.52500000008</v>
      </c>
      <c r="Y61" s="158">
        <f t="shared" si="292"/>
        <v>504784.52500000008</v>
      </c>
      <c r="Z61" s="158">
        <f t="shared" si="293"/>
        <v>504784.52500000008</v>
      </c>
      <c r="AA61" s="158">
        <f t="shared" si="294"/>
        <v>504784.52500000008</v>
      </c>
      <c r="AB61" s="158">
        <f t="shared" si="295"/>
        <v>504784.52500000008</v>
      </c>
      <c r="AC61" s="158">
        <f t="shared" si="296"/>
        <v>504784.52500000008</v>
      </c>
      <c r="AD61" s="158">
        <f t="shared" si="297"/>
        <v>504784.52500000008</v>
      </c>
      <c r="AE61" s="158">
        <f t="shared" si="298"/>
        <v>504784.52500000008</v>
      </c>
      <c r="AF61" s="158">
        <f t="shared" si="299"/>
        <v>504784.52500000008</v>
      </c>
      <c r="AG61" s="158">
        <f t="shared" si="300"/>
        <v>504784.52500000008</v>
      </c>
      <c r="AH61" s="158">
        <f t="shared" si="301"/>
        <v>545167.28700000013</v>
      </c>
      <c r="AI61" s="158">
        <f t="shared" si="302"/>
        <v>545167.28700000013</v>
      </c>
      <c r="AJ61" s="158">
        <f t="shared" si="303"/>
        <v>545167.28700000013</v>
      </c>
      <c r="AK61" s="158">
        <f t="shared" si="304"/>
        <v>545167.28700000013</v>
      </c>
      <c r="AL61" s="158">
        <f t="shared" si="305"/>
        <v>545167.28700000013</v>
      </c>
      <c r="AM61" s="158">
        <f t="shared" si="306"/>
        <v>545167.28700000013</v>
      </c>
      <c r="AN61" s="158">
        <f t="shared" si="307"/>
        <v>545167.28700000013</v>
      </c>
      <c r="AO61" s="158">
        <f t="shared" si="308"/>
        <v>545167.28700000013</v>
      </c>
      <c r="AP61" s="158">
        <f t="shared" si="309"/>
        <v>545167.28700000013</v>
      </c>
      <c r="AQ61" s="158">
        <f t="shared" si="310"/>
        <v>545167.28700000013</v>
      </c>
      <c r="AR61" s="158">
        <f t="shared" si="311"/>
        <v>545167.28700000013</v>
      </c>
      <c r="AS61" s="158">
        <f t="shared" si="312"/>
        <v>545167.28700000013</v>
      </c>
      <c r="AT61" s="158">
        <f t="shared" si="313"/>
        <v>577877.32422000018</v>
      </c>
      <c r="AU61" s="158">
        <f t="shared" si="314"/>
        <v>577877.32422000018</v>
      </c>
      <c r="AV61" s="158">
        <f t="shared" si="315"/>
        <v>577877.32422000018</v>
      </c>
      <c r="AW61" s="158">
        <f t="shared" si="316"/>
        <v>577877.32422000018</v>
      </c>
      <c r="AX61" s="158">
        <f t="shared" si="317"/>
        <v>577877.32422000018</v>
      </c>
      <c r="AY61" s="158">
        <f t="shared" si="318"/>
        <v>577877.32422000018</v>
      </c>
      <c r="AZ61" s="158">
        <f t="shared" si="319"/>
        <v>577877.32422000018</v>
      </c>
      <c r="BA61" s="158">
        <f t="shared" si="320"/>
        <v>577877.32422000018</v>
      </c>
      <c r="BB61" s="158">
        <f t="shared" si="321"/>
        <v>577877.32422000018</v>
      </c>
      <c r="BC61" s="158">
        <f t="shared" si="322"/>
        <v>577877.32422000018</v>
      </c>
      <c r="BD61" s="158">
        <f t="shared" si="323"/>
        <v>577877.32422000018</v>
      </c>
      <c r="BE61" s="158">
        <f t="shared" si="324"/>
        <v>577877.32422000018</v>
      </c>
      <c r="BF61" s="158">
        <f t="shared" si="325"/>
        <v>600992.41718880017</v>
      </c>
      <c r="BG61" s="158">
        <f t="shared" si="326"/>
        <v>600992.41718880017</v>
      </c>
      <c r="BH61" s="158">
        <f t="shared" si="327"/>
        <v>600992.41718880017</v>
      </c>
      <c r="BI61" s="158">
        <f t="shared" si="328"/>
        <v>600992.41718880017</v>
      </c>
      <c r="BJ61" s="158">
        <f t="shared" si="329"/>
        <v>600992.41718880017</v>
      </c>
      <c r="BK61" s="158">
        <f t="shared" si="330"/>
        <v>600992.41718880017</v>
      </c>
      <c r="BL61" s="158">
        <f t="shared" si="331"/>
        <v>600992.41718880017</v>
      </c>
      <c r="BM61" s="158">
        <f t="shared" si="332"/>
        <v>600992.41718880017</v>
      </c>
      <c r="BN61" s="158">
        <f t="shared" si="333"/>
        <v>600992.41718880017</v>
      </c>
      <c r="BO61" s="158">
        <f t="shared" si="334"/>
        <v>600992.41718880017</v>
      </c>
      <c r="BP61" s="158">
        <f t="shared" si="335"/>
        <v>600992.41718880017</v>
      </c>
      <c r="BQ61" s="158">
        <f t="shared" si="336"/>
        <v>600992.41718880017</v>
      </c>
    </row>
    <row r="62" spans="1:69" x14ac:dyDescent="0.25">
      <c r="A62" s="339">
        <f>+CUC!A1498</f>
        <v>511014</v>
      </c>
      <c r="B62" s="343" t="str">
        <f>+CUC!B1498</f>
        <v xml:space="preserve">         TRANSPORTE,  FLETES Y ACARREOS</v>
      </c>
      <c r="C62" s="340">
        <f>+CUC!D1498</f>
        <v>2752907</v>
      </c>
      <c r="D62" s="340">
        <f>+CUC!E1498</f>
        <v>1589563</v>
      </c>
      <c r="E62" s="340">
        <f>+CUC!F1498</f>
        <v>774700</v>
      </c>
      <c r="F62" s="340">
        <f>+CUC!G1498</f>
        <v>742300</v>
      </c>
      <c r="G62" s="340">
        <f>+CUC!H1498</f>
        <v>323137.33333333331</v>
      </c>
      <c r="H62" s="340">
        <f t="shared" si="49"/>
        <v>358682.43999999994</v>
      </c>
      <c r="I62" s="333">
        <f t="shared" si="50"/>
        <v>29890.203333333335</v>
      </c>
      <c r="J62" s="330">
        <f t="shared" si="240"/>
        <v>29890.203333333335</v>
      </c>
      <c r="K62" s="330">
        <f t="shared" si="240"/>
        <v>29890.203333333335</v>
      </c>
      <c r="L62" s="330">
        <f t="shared" si="240"/>
        <v>29890.203333333335</v>
      </c>
      <c r="M62" s="330">
        <f t="shared" si="240"/>
        <v>29890.203333333335</v>
      </c>
      <c r="N62" s="330">
        <f t="shared" si="240"/>
        <v>29890.203333333335</v>
      </c>
      <c r="O62" s="330">
        <f t="shared" si="240"/>
        <v>29890.203333333335</v>
      </c>
      <c r="P62" s="330">
        <f t="shared" si="240"/>
        <v>29890.203333333335</v>
      </c>
      <c r="Q62" s="330">
        <f t="shared" si="240"/>
        <v>29890.203333333335</v>
      </c>
      <c r="R62" s="330">
        <f t="shared" si="240"/>
        <v>29890.203333333335</v>
      </c>
      <c r="S62" s="330">
        <f t="shared" si="240"/>
        <v>29890.203333333335</v>
      </c>
      <c r="T62" s="330">
        <f t="shared" si="240"/>
        <v>29890.203333333335</v>
      </c>
      <c r="U62" s="330">
        <f t="shared" si="240"/>
        <v>29890.203333333335</v>
      </c>
      <c r="V62" s="158">
        <f t="shared" si="289"/>
        <v>33178.125700000004</v>
      </c>
      <c r="W62" s="158">
        <f t="shared" si="290"/>
        <v>33178.125700000004</v>
      </c>
      <c r="X62" s="158">
        <f t="shared" si="291"/>
        <v>33178.125700000004</v>
      </c>
      <c r="Y62" s="158">
        <f t="shared" si="292"/>
        <v>33178.125700000004</v>
      </c>
      <c r="Z62" s="158">
        <f t="shared" si="293"/>
        <v>33178.125700000004</v>
      </c>
      <c r="AA62" s="158">
        <f t="shared" si="294"/>
        <v>33178.125700000004</v>
      </c>
      <c r="AB62" s="158">
        <f t="shared" si="295"/>
        <v>33178.125700000004</v>
      </c>
      <c r="AC62" s="158">
        <f t="shared" si="296"/>
        <v>33178.125700000004</v>
      </c>
      <c r="AD62" s="158">
        <f t="shared" si="297"/>
        <v>33178.125700000004</v>
      </c>
      <c r="AE62" s="158">
        <f t="shared" si="298"/>
        <v>33178.125700000004</v>
      </c>
      <c r="AF62" s="158">
        <f t="shared" si="299"/>
        <v>33178.125700000004</v>
      </c>
      <c r="AG62" s="158">
        <f t="shared" si="300"/>
        <v>33178.125700000004</v>
      </c>
      <c r="AH62" s="158">
        <f t="shared" si="301"/>
        <v>35832.375756000009</v>
      </c>
      <c r="AI62" s="158">
        <f t="shared" si="302"/>
        <v>35832.375756000009</v>
      </c>
      <c r="AJ62" s="158">
        <f t="shared" si="303"/>
        <v>35832.375756000009</v>
      </c>
      <c r="AK62" s="158">
        <f t="shared" si="304"/>
        <v>35832.375756000009</v>
      </c>
      <c r="AL62" s="158">
        <f t="shared" si="305"/>
        <v>35832.375756000009</v>
      </c>
      <c r="AM62" s="158">
        <f t="shared" si="306"/>
        <v>35832.375756000009</v>
      </c>
      <c r="AN62" s="158">
        <f t="shared" si="307"/>
        <v>35832.375756000009</v>
      </c>
      <c r="AO62" s="158">
        <f t="shared" si="308"/>
        <v>35832.375756000009</v>
      </c>
      <c r="AP62" s="158">
        <f t="shared" si="309"/>
        <v>35832.375756000009</v>
      </c>
      <c r="AQ62" s="158">
        <f t="shared" si="310"/>
        <v>35832.375756000009</v>
      </c>
      <c r="AR62" s="158">
        <f t="shared" si="311"/>
        <v>35832.375756000009</v>
      </c>
      <c r="AS62" s="158">
        <f t="shared" si="312"/>
        <v>35832.375756000009</v>
      </c>
      <c r="AT62" s="158">
        <f t="shared" si="313"/>
        <v>37982.318301360014</v>
      </c>
      <c r="AU62" s="158">
        <f t="shared" si="314"/>
        <v>37982.318301360014</v>
      </c>
      <c r="AV62" s="158">
        <f t="shared" si="315"/>
        <v>37982.318301360014</v>
      </c>
      <c r="AW62" s="158">
        <f t="shared" si="316"/>
        <v>37982.318301360014</v>
      </c>
      <c r="AX62" s="158">
        <f t="shared" si="317"/>
        <v>37982.318301360014</v>
      </c>
      <c r="AY62" s="158">
        <f t="shared" si="318"/>
        <v>37982.318301360014</v>
      </c>
      <c r="AZ62" s="158">
        <f t="shared" si="319"/>
        <v>37982.318301360014</v>
      </c>
      <c r="BA62" s="158">
        <f t="shared" si="320"/>
        <v>37982.318301360014</v>
      </c>
      <c r="BB62" s="158">
        <f t="shared" si="321"/>
        <v>37982.318301360014</v>
      </c>
      <c r="BC62" s="158">
        <f t="shared" si="322"/>
        <v>37982.318301360014</v>
      </c>
      <c r="BD62" s="158">
        <f t="shared" si="323"/>
        <v>37982.318301360014</v>
      </c>
      <c r="BE62" s="158">
        <f t="shared" si="324"/>
        <v>37982.318301360014</v>
      </c>
      <c r="BF62" s="158">
        <f t="shared" si="325"/>
        <v>39501.611033414418</v>
      </c>
      <c r="BG62" s="158">
        <f t="shared" si="326"/>
        <v>39501.611033414418</v>
      </c>
      <c r="BH62" s="158">
        <f t="shared" si="327"/>
        <v>39501.611033414418</v>
      </c>
      <c r="BI62" s="158">
        <f t="shared" si="328"/>
        <v>39501.611033414418</v>
      </c>
      <c r="BJ62" s="158">
        <f t="shared" si="329"/>
        <v>39501.611033414418</v>
      </c>
      <c r="BK62" s="158">
        <f t="shared" si="330"/>
        <v>39501.611033414418</v>
      </c>
      <c r="BL62" s="158">
        <f t="shared" si="331"/>
        <v>39501.611033414418</v>
      </c>
      <c r="BM62" s="158">
        <f t="shared" si="332"/>
        <v>39501.611033414418</v>
      </c>
      <c r="BN62" s="158">
        <f t="shared" si="333"/>
        <v>39501.611033414418</v>
      </c>
      <c r="BO62" s="158">
        <f t="shared" si="334"/>
        <v>39501.611033414418</v>
      </c>
      <c r="BP62" s="158">
        <f t="shared" si="335"/>
        <v>39501.611033414418</v>
      </c>
      <c r="BQ62" s="158">
        <f t="shared" si="336"/>
        <v>39501.611033414418</v>
      </c>
    </row>
    <row r="63" spans="1:69" x14ac:dyDescent="0.25">
      <c r="A63" s="339">
        <f>+CUC!A1499</f>
        <v>511015</v>
      </c>
      <c r="B63" s="343" t="str">
        <f>+CUC!B1499</f>
        <v xml:space="preserve">         PAPELERIA Y UTILES DE OFICINA</v>
      </c>
      <c r="C63" s="340">
        <f>+CUC!D1499</f>
        <v>6404283</v>
      </c>
      <c r="D63" s="340">
        <f>+CUC!E1499</f>
        <v>6381258</v>
      </c>
      <c r="E63" s="340">
        <f>+CUC!F1499</f>
        <v>3673577</v>
      </c>
      <c r="F63" s="340">
        <f>+CUC!G1499</f>
        <v>3748082</v>
      </c>
      <c r="G63" s="340">
        <f>+CUC!H1499</f>
        <v>2649933.3333333335</v>
      </c>
      <c r="H63" s="340">
        <f t="shared" si="49"/>
        <v>2941426.0000000014</v>
      </c>
      <c r="I63" s="333">
        <f t="shared" si="50"/>
        <v>245118.83333333337</v>
      </c>
      <c r="J63" s="330">
        <f t="shared" si="240"/>
        <v>245118.83333333337</v>
      </c>
      <c r="K63" s="330">
        <f t="shared" si="240"/>
        <v>245118.83333333337</v>
      </c>
      <c r="L63" s="330">
        <f t="shared" si="240"/>
        <v>245118.83333333337</v>
      </c>
      <c r="M63" s="330">
        <f t="shared" si="240"/>
        <v>245118.83333333337</v>
      </c>
      <c r="N63" s="330">
        <f t="shared" si="240"/>
        <v>245118.83333333337</v>
      </c>
      <c r="O63" s="330">
        <f t="shared" si="240"/>
        <v>245118.83333333337</v>
      </c>
      <c r="P63" s="330">
        <f t="shared" si="240"/>
        <v>245118.83333333337</v>
      </c>
      <c r="Q63" s="330">
        <f t="shared" si="240"/>
        <v>245118.83333333337</v>
      </c>
      <c r="R63" s="330">
        <f t="shared" si="240"/>
        <v>245118.83333333337</v>
      </c>
      <c r="S63" s="330">
        <f t="shared" si="240"/>
        <v>245118.83333333337</v>
      </c>
      <c r="T63" s="330">
        <f t="shared" si="240"/>
        <v>245118.83333333337</v>
      </c>
      <c r="U63" s="330">
        <f t="shared" si="240"/>
        <v>245118.83333333337</v>
      </c>
      <c r="V63" s="158">
        <f t="shared" si="289"/>
        <v>272081.90500000009</v>
      </c>
      <c r="W63" s="158">
        <f t="shared" si="290"/>
        <v>272081.90500000009</v>
      </c>
      <c r="X63" s="158">
        <f t="shared" si="291"/>
        <v>272081.90500000009</v>
      </c>
      <c r="Y63" s="158">
        <f t="shared" si="292"/>
        <v>272081.90500000009</v>
      </c>
      <c r="Z63" s="158">
        <f t="shared" si="293"/>
        <v>272081.90500000009</v>
      </c>
      <c r="AA63" s="158">
        <f t="shared" si="294"/>
        <v>272081.90500000009</v>
      </c>
      <c r="AB63" s="158">
        <f t="shared" si="295"/>
        <v>272081.90500000009</v>
      </c>
      <c r="AC63" s="158">
        <f t="shared" si="296"/>
        <v>272081.90500000009</v>
      </c>
      <c r="AD63" s="158">
        <f t="shared" si="297"/>
        <v>272081.90500000009</v>
      </c>
      <c r="AE63" s="158">
        <f t="shared" si="298"/>
        <v>272081.90500000009</v>
      </c>
      <c r="AF63" s="158">
        <f t="shared" si="299"/>
        <v>272081.90500000009</v>
      </c>
      <c r="AG63" s="158">
        <f t="shared" si="300"/>
        <v>272081.90500000009</v>
      </c>
      <c r="AH63" s="158">
        <f t="shared" si="301"/>
        <v>293848.45740000013</v>
      </c>
      <c r="AI63" s="158">
        <f t="shared" si="302"/>
        <v>293848.45740000013</v>
      </c>
      <c r="AJ63" s="158">
        <f t="shared" si="303"/>
        <v>293848.45740000013</v>
      </c>
      <c r="AK63" s="158">
        <f t="shared" si="304"/>
        <v>293848.45740000013</v>
      </c>
      <c r="AL63" s="158">
        <f t="shared" si="305"/>
        <v>293848.45740000013</v>
      </c>
      <c r="AM63" s="158">
        <f t="shared" si="306"/>
        <v>293848.45740000013</v>
      </c>
      <c r="AN63" s="158">
        <f t="shared" si="307"/>
        <v>293848.45740000013</v>
      </c>
      <c r="AO63" s="158">
        <f t="shared" si="308"/>
        <v>293848.45740000013</v>
      </c>
      <c r="AP63" s="158">
        <f t="shared" si="309"/>
        <v>293848.45740000013</v>
      </c>
      <c r="AQ63" s="158">
        <f t="shared" si="310"/>
        <v>293848.45740000013</v>
      </c>
      <c r="AR63" s="158">
        <f t="shared" si="311"/>
        <v>293848.45740000013</v>
      </c>
      <c r="AS63" s="158">
        <f t="shared" si="312"/>
        <v>293848.45740000013</v>
      </c>
      <c r="AT63" s="158">
        <f t="shared" si="313"/>
        <v>311479.36484400014</v>
      </c>
      <c r="AU63" s="158">
        <f t="shared" si="314"/>
        <v>311479.36484400014</v>
      </c>
      <c r="AV63" s="158">
        <f t="shared" si="315"/>
        <v>311479.36484400014</v>
      </c>
      <c r="AW63" s="158">
        <f t="shared" si="316"/>
        <v>311479.36484400014</v>
      </c>
      <c r="AX63" s="158">
        <f t="shared" si="317"/>
        <v>311479.36484400014</v>
      </c>
      <c r="AY63" s="158">
        <f t="shared" si="318"/>
        <v>311479.36484400014</v>
      </c>
      <c r="AZ63" s="158">
        <f t="shared" si="319"/>
        <v>311479.36484400014</v>
      </c>
      <c r="BA63" s="158">
        <f t="shared" si="320"/>
        <v>311479.36484400014</v>
      </c>
      <c r="BB63" s="158">
        <f t="shared" si="321"/>
        <v>311479.36484400014</v>
      </c>
      <c r="BC63" s="158">
        <f t="shared" si="322"/>
        <v>311479.36484400014</v>
      </c>
      <c r="BD63" s="158">
        <f t="shared" si="323"/>
        <v>311479.36484400014</v>
      </c>
      <c r="BE63" s="158">
        <f t="shared" si="324"/>
        <v>311479.36484400014</v>
      </c>
      <c r="BF63" s="158">
        <f t="shared" si="325"/>
        <v>323938.53943776013</v>
      </c>
      <c r="BG63" s="158">
        <f t="shared" si="326"/>
        <v>323938.53943776013</v>
      </c>
      <c r="BH63" s="158">
        <f t="shared" si="327"/>
        <v>323938.53943776013</v>
      </c>
      <c r="BI63" s="158">
        <f t="shared" si="328"/>
        <v>323938.53943776013</v>
      </c>
      <c r="BJ63" s="158">
        <f t="shared" si="329"/>
        <v>323938.53943776013</v>
      </c>
      <c r="BK63" s="158">
        <f t="shared" si="330"/>
        <v>323938.53943776013</v>
      </c>
      <c r="BL63" s="158">
        <f t="shared" si="331"/>
        <v>323938.53943776013</v>
      </c>
      <c r="BM63" s="158">
        <f t="shared" si="332"/>
        <v>323938.53943776013</v>
      </c>
      <c r="BN63" s="158">
        <f t="shared" si="333"/>
        <v>323938.53943776013</v>
      </c>
      <c r="BO63" s="158">
        <f t="shared" si="334"/>
        <v>323938.53943776013</v>
      </c>
      <c r="BP63" s="158">
        <f t="shared" si="335"/>
        <v>323938.53943776013</v>
      </c>
      <c r="BQ63" s="158">
        <f t="shared" si="336"/>
        <v>323938.53943776013</v>
      </c>
    </row>
    <row r="64" spans="1:69" x14ac:dyDescent="0.25">
      <c r="A64" s="339">
        <f>+CUC!A1500</f>
        <v>511016</v>
      </c>
      <c r="B64" s="343" t="str">
        <f>+CUC!B1500</f>
        <v xml:space="preserve">         FOTOCOPIAS</v>
      </c>
      <c r="C64" s="340">
        <f>+CUC!D1500</f>
        <v>2304417</v>
      </c>
      <c r="D64" s="340">
        <f>+CUC!E1500</f>
        <v>2291239</v>
      </c>
      <c r="E64" s="340">
        <f>+CUC!F1500</f>
        <v>627566</v>
      </c>
      <c r="F64" s="340">
        <f>+CUC!G1500</f>
        <v>473491</v>
      </c>
      <c r="G64" s="340">
        <f>+CUC!H1500</f>
        <v>554492</v>
      </c>
      <c r="H64" s="340">
        <f t="shared" si="49"/>
        <v>615486.12</v>
      </c>
      <c r="I64" s="333">
        <f t="shared" si="50"/>
        <v>51290.51</v>
      </c>
      <c r="J64" s="330">
        <f t="shared" si="240"/>
        <v>51290.51</v>
      </c>
      <c r="K64" s="330">
        <f t="shared" si="240"/>
        <v>51290.51</v>
      </c>
      <c r="L64" s="330">
        <f t="shared" si="240"/>
        <v>51290.51</v>
      </c>
      <c r="M64" s="330">
        <f t="shared" si="240"/>
        <v>51290.51</v>
      </c>
      <c r="N64" s="330">
        <f t="shared" si="240"/>
        <v>51290.51</v>
      </c>
      <c r="O64" s="330">
        <f t="shared" si="240"/>
        <v>51290.51</v>
      </c>
      <c r="P64" s="330">
        <f t="shared" si="240"/>
        <v>51290.51</v>
      </c>
      <c r="Q64" s="330">
        <f t="shared" si="240"/>
        <v>51290.51</v>
      </c>
      <c r="R64" s="330">
        <f t="shared" si="240"/>
        <v>51290.51</v>
      </c>
      <c r="S64" s="330">
        <f t="shared" si="240"/>
        <v>51290.51</v>
      </c>
      <c r="T64" s="330">
        <f t="shared" si="240"/>
        <v>51290.51</v>
      </c>
      <c r="U64" s="330">
        <f t="shared" si="240"/>
        <v>51290.51</v>
      </c>
      <c r="V64" s="158">
        <f t="shared" si="289"/>
        <v>56932.466100000005</v>
      </c>
      <c r="W64" s="158">
        <f t="shared" si="290"/>
        <v>56932.466100000005</v>
      </c>
      <c r="X64" s="158">
        <f t="shared" si="291"/>
        <v>56932.466100000005</v>
      </c>
      <c r="Y64" s="158">
        <f t="shared" si="292"/>
        <v>56932.466100000005</v>
      </c>
      <c r="Z64" s="158">
        <f t="shared" si="293"/>
        <v>56932.466100000005</v>
      </c>
      <c r="AA64" s="158">
        <f t="shared" si="294"/>
        <v>56932.466100000005</v>
      </c>
      <c r="AB64" s="158">
        <f t="shared" si="295"/>
        <v>56932.466100000005</v>
      </c>
      <c r="AC64" s="158">
        <f t="shared" si="296"/>
        <v>56932.466100000005</v>
      </c>
      <c r="AD64" s="158">
        <f t="shared" si="297"/>
        <v>56932.466100000005</v>
      </c>
      <c r="AE64" s="158">
        <f t="shared" si="298"/>
        <v>56932.466100000005</v>
      </c>
      <c r="AF64" s="158">
        <f t="shared" si="299"/>
        <v>56932.466100000005</v>
      </c>
      <c r="AG64" s="158">
        <f t="shared" si="300"/>
        <v>56932.466100000005</v>
      </c>
      <c r="AH64" s="158">
        <f t="shared" si="301"/>
        <v>61487.06338800001</v>
      </c>
      <c r="AI64" s="158">
        <f t="shared" si="302"/>
        <v>61487.06338800001</v>
      </c>
      <c r="AJ64" s="158">
        <f t="shared" si="303"/>
        <v>61487.06338800001</v>
      </c>
      <c r="AK64" s="158">
        <f t="shared" si="304"/>
        <v>61487.06338800001</v>
      </c>
      <c r="AL64" s="158">
        <f t="shared" si="305"/>
        <v>61487.06338800001</v>
      </c>
      <c r="AM64" s="158">
        <f t="shared" si="306"/>
        <v>61487.06338800001</v>
      </c>
      <c r="AN64" s="158">
        <f t="shared" si="307"/>
        <v>61487.06338800001</v>
      </c>
      <c r="AO64" s="158">
        <f t="shared" si="308"/>
        <v>61487.06338800001</v>
      </c>
      <c r="AP64" s="158">
        <f t="shared" si="309"/>
        <v>61487.06338800001</v>
      </c>
      <c r="AQ64" s="158">
        <f t="shared" si="310"/>
        <v>61487.06338800001</v>
      </c>
      <c r="AR64" s="158">
        <f t="shared" si="311"/>
        <v>61487.06338800001</v>
      </c>
      <c r="AS64" s="158">
        <f t="shared" si="312"/>
        <v>61487.06338800001</v>
      </c>
      <c r="AT64" s="158">
        <f t="shared" si="313"/>
        <v>65176.287191280011</v>
      </c>
      <c r="AU64" s="158">
        <f t="shared" si="314"/>
        <v>65176.287191280011</v>
      </c>
      <c r="AV64" s="158">
        <f t="shared" si="315"/>
        <v>65176.287191280011</v>
      </c>
      <c r="AW64" s="158">
        <f t="shared" si="316"/>
        <v>65176.287191280011</v>
      </c>
      <c r="AX64" s="158">
        <f t="shared" si="317"/>
        <v>65176.287191280011</v>
      </c>
      <c r="AY64" s="158">
        <f t="shared" si="318"/>
        <v>65176.287191280011</v>
      </c>
      <c r="AZ64" s="158">
        <f t="shared" si="319"/>
        <v>65176.287191280011</v>
      </c>
      <c r="BA64" s="158">
        <f t="shared" si="320"/>
        <v>65176.287191280011</v>
      </c>
      <c r="BB64" s="158">
        <f t="shared" si="321"/>
        <v>65176.287191280011</v>
      </c>
      <c r="BC64" s="158">
        <f t="shared" si="322"/>
        <v>65176.287191280011</v>
      </c>
      <c r="BD64" s="158">
        <f t="shared" si="323"/>
        <v>65176.287191280011</v>
      </c>
      <c r="BE64" s="158">
        <f t="shared" si="324"/>
        <v>65176.287191280011</v>
      </c>
      <c r="BF64" s="158">
        <f t="shared" si="325"/>
        <v>67783.338678931221</v>
      </c>
      <c r="BG64" s="158">
        <f t="shared" si="326"/>
        <v>67783.338678931221</v>
      </c>
      <c r="BH64" s="158">
        <f t="shared" si="327"/>
        <v>67783.338678931221</v>
      </c>
      <c r="BI64" s="158">
        <f t="shared" si="328"/>
        <v>67783.338678931221</v>
      </c>
      <c r="BJ64" s="158">
        <f t="shared" si="329"/>
        <v>67783.338678931221</v>
      </c>
      <c r="BK64" s="158">
        <f t="shared" si="330"/>
        <v>67783.338678931221</v>
      </c>
      <c r="BL64" s="158">
        <f t="shared" si="331"/>
        <v>67783.338678931221</v>
      </c>
      <c r="BM64" s="158">
        <f t="shared" si="332"/>
        <v>67783.338678931221</v>
      </c>
      <c r="BN64" s="158">
        <f t="shared" si="333"/>
        <v>67783.338678931221</v>
      </c>
      <c r="BO64" s="158">
        <f t="shared" si="334"/>
        <v>67783.338678931221</v>
      </c>
      <c r="BP64" s="158">
        <f t="shared" si="335"/>
        <v>67783.338678931221</v>
      </c>
      <c r="BQ64" s="158">
        <f t="shared" si="336"/>
        <v>67783.338678931221</v>
      </c>
    </row>
    <row r="65" spans="1:69" hidden="1" x14ac:dyDescent="0.25">
      <c r="A65" s="339">
        <f>+CUC!A1501</f>
        <v>511017</v>
      </c>
      <c r="B65" s="343" t="str">
        <f>+CUC!B1501</f>
        <v xml:space="preserve">         SUMINISTROS</v>
      </c>
      <c r="C65" s="340">
        <f>+CUC!D1501</f>
        <v>0</v>
      </c>
      <c r="D65" s="340">
        <f>+CUC!E1501</f>
        <v>0</v>
      </c>
      <c r="E65" s="340">
        <f>+CUC!F1501</f>
        <v>0</v>
      </c>
      <c r="F65" s="340">
        <f>+CUC!G1501</f>
        <v>0</v>
      </c>
      <c r="G65" s="340">
        <f>+CUC!H1501</f>
        <v>0</v>
      </c>
      <c r="H65" s="340">
        <f t="shared" si="49"/>
        <v>0</v>
      </c>
      <c r="I65" s="333">
        <f t="shared" si="50"/>
        <v>0</v>
      </c>
      <c r="J65" s="330">
        <f t="shared" si="240"/>
        <v>0</v>
      </c>
      <c r="K65" s="330">
        <f t="shared" si="240"/>
        <v>0</v>
      </c>
      <c r="L65" s="330">
        <f t="shared" si="240"/>
        <v>0</v>
      </c>
      <c r="M65" s="330">
        <f t="shared" si="240"/>
        <v>0</v>
      </c>
      <c r="N65" s="330">
        <f t="shared" si="240"/>
        <v>0</v>
      </c>
      <c r="O65" s="330">
        <f t="shared" si="240"/>
        <v>0</v>
      </c>
      <c r="P65" s="330">
        <f t="shared" si="240"/>
        <v>0</v>
      </c>
      <c r="Q65" s="330">
        <f t="shared" si="240"/>
        <v>0</v>
      </c>
      <c r="R65" s="330">
        <f t="shared" si="240"/>
        <v>0</v>
      </c>
      <c r="S65" s="330">
        <f t="shared" si="240"/>
        <v>0</v>
      </c>
      <c r="T65" s="330">
        <f t="shared" si="240"/>
        <v>0</v>
      </c>
      <c r="U65" s="330">
        <f t="shared" si="240"/>
        <v>0</v>
      </c>
      <c r="V65" s="158">
        <f t="shared" si="289"/>
        <v>0</v>
      </c>
      <c r="W65" s="158">
        <f t="shared" si="290"/>
        <v>0</v>
      </c>
      <c r="X65" s="158">
        <f t="shared" si="291"/>
        <v>0</v>
      </c>
      <c r="Y65" s="158">
        <f t="shared" si="292"/>
        <v>0</v>
      </c>
      <c r="Z65" s="158">
        <f t="shared" si="293"/>
        <v>0</v>
      </c>
      <c r="AA65" s="158">
        <f t="shared" si="294"/>
        <v>0</v>
      </c>
      <c r="AB65" s="158">
        <f t="shared" si="295"/>
        <v>0</v>
      </c>
      <c r="AC65" s="158">
        <f t="shared" si="296"/>
        <v>0</v>
      </c>
      <c r="AD65" s="158">
        <f t="shared" si="297"/>
        <v>0</v>
      </c>
      <c r="AE65" s="158">
        <f t="shared" si="298"/>
        <v>0</v>
      </c>
      <c r="AF65" s="158">
        <f t="shared" si="299"/>
        <v>0</v>
      </c>
      <c r="AG65" s="158">
        <f t="shared" si="300"/>
        <v>0</v>
      </c>
      <c r="AH65" s="158">
        <f t="shared" si="301"/>
        <v>0</v>
      </c>
      <c r="AI65" s="158">
        <f t="shared" si="302"/>
        <v>0</v>
      </c>
      <c r="AJ65" s="158">
        <f t="shared" si="303"/>
        <v>0</v>
      </c>
      <c r="AK65" s="158">
        <f t="shared" si="304"/>
        <v>0</v>
      </c>
      <c r="AL65" s="158">
        <f t="shared" si="305"/>
        <v>0</v>
      </c>
      <c r="AM65" s="158">
        <f t="shared" si="306"/>
        <v>0</v>
      </c>
      <c r="AN65" s="158">
        <f t="shared" si="307"/>
        <v>0</v>
      </c>
      <c r="AO65" s="158">
        <f t="shared" si="308"/>
        <v>0</v>
      </c>
      <c r="AP65" s="158">
        <f t="shared" si="309"/>
        <v>0</v>
      </c>
      <c r="AQ65" s="158">
        <f t="shared" si="310"/>
        <v>0</v>
      </c>
      <c r="AR65" s="158">
        <f t="shared" si="311"/>
        <v>0</v>
      </c>
      <c r="AS65" s="158">
        <f t="shared" si="312"/>
        <v>0</v>
      </c>
      <c r="AT65" s="158">
        <f t="shared" si="313"/>
        <v>0</v>
      </c>
      <c r="AU65" s="158">
        <f t="shared" si="314"/>
        <v>0</v>
      </c>
      <c r="AV65" s="158">
        <f t="shared" si="315"/>
        <v>0</v>
      </c>
      <c r="AW65" s="158">
        <f t="shared" si="316"/>
        <v>0</v>
      </c>
      <c r="AX65" s="158">
        <f t="shared" si="317"/>
        <v>0</v>
      </c>
      <c r="AY65" s="158">
        <f t="shared" si="318"/>
        <v>0</v>
      </c>
      <c r="AZ65" s="158">
        <f t="shared" si="319"/>
        <v>0</v>
      </c>
      <c r="BA65" s="158">
        <f t="shared" si="320"/>
        <v>0</v>
      </c>
      <c r="BB65" s="158">
        <f t="shared" si="321"/>
        <v>0</v>
      </c>
      <c r="BC65" s="158">
        <f t="shared" si="322"/>
        <v>0</v>
      </c>
      <c r="BD65" s="158">
        <f t="shared" si="323"/>
        <v>0</v>
      </c>
      <c r="BE65" s="158">
        <f t="shared" si="324"/>
        <v>0</v>
      </c>
      <c r="BF65" s="158">
        <f t="shared" si="325"/>
        <v>0</v>
      </c>
      <c r="BG65" s="158">
        <f t="shared" si="326"/>
        <v>0</v>
      </c>
      <c r="BH65" s="158">
        <f t="shared" si="327"/>
        <v>0</v>
      </c>
      <c r="BI65" s="158">
        <f t="shared" si="328"/>
        <v>0</v>
      </c>
      <c r="BJ65" s="158">
        <f t="shared" si="329"/>
        <v>0</v>
      </c>
      <c r="BK65" s="158">
        <f t="shared" si="330"/>
        <v>0</v>
      </c>
      <c r="BL65" s="158">
        <f t="shared" si="331"/>
        <v>0</v>
      </c>
      <c r="BM65" s="158">
        <f t="shared" si="332"/>
        <v>0</v>
      </c>
      <c r="BN65" s="158">
        <f t="shared" si="333"/>
        <v>0</v>
      </c>
      <c r="BO65" s="158">
        <f t="shared" si="334"/>
        <v>0</v>
      </c>
      <c r="BP65" s="158">
        <f t="shared" si="335"/>
        <v>0</v>
      </c>
      <c r="BQ65" s="158">
        <f t="shared" si="336"/>
        <v>0</v>
      </c>
    </row>
    <row r="66" spans="1:69" x14ac:dyDescent="0.25">
      <c r="A66" s="339">
        <f>+CUC!A1502</f>
        <v>511018</v>
      </c>
      <c r="B66" s="343" t="str">
        <f>+CUC!B1502</f>
        <v xml:space="preserve">         PUBLICIDAD Y PROPAGANDA</v>
      </c>
      <c r="C66" s="340">
        <f>+CUC!D1502</f>
        <v>0</v>
      </c>
      <c r="D66" s="340">
        <f>+CUC!E1502</f>
        <v>2890000</v>
      </c>
      <c r="E66" s="340">
        <f>+CUC!F1502</f>
        <v>4509371</v>
      </c>
      <c r="F66" s="340">
        <f>+CUC!G1502</f>
        <v>2821352</v>
      </c>
      <c r="G66" s="340">
        <f>+CUC!H1502</f>
        <v>7485573.333333333</v>
      </c>
      <c r="H66" s="340">
        <f t="shared" si="49"/>
        <v>8308986.3999999994</v>
      </c>
      <c r="I66" s="333">
        <f t="shared" si="50"/>
        <v>692415.53333333333</v>
      </c>
      <c r="J66" s="330">
        <f t="shared" si="240"/>
        <v>692415.53333333333</v>
      </c>
      <c r="K66" s="330">
        <f t="shared" si="240"/>
        <v>692415.53333333333</v>
      </c>
      <c r="L66" s="330">
        <f t="shared" si="240"/>
        <v>692415.53333333333</v>
      </c>
      <c r="M66" s="330">
        <f t="shared" si="240"/>
        <v>692415.53333333333</v>
      </c>
      <c r="N66" s="330">
        <f t="shared" si="240"/>
        <v>692415.53333333333</v>
      </c>
      <c r="O66" s="330">
        <f t="shared" si="240"/>
        <v>692415.53333333333</v>
      </c>
      <c r="P66" s="330">
        <f t="shared" si="240"/>
        <v>692415.53333333333</v>
      </c>
      <c r="Q66" s="330">
        <f t="shared" si="240"/>
        <v>692415.53333333333</v>
      </c>
      <c r="R66" s="330">
        <f t="shared" si="240"/>
        <v>692415.53333333333</v>
      </c>
      <c r="S66" s="330">
        <f t="shared" si="240"/>
        <v>692415.53333333333</v>
      </c>
      <c r="T66" s="330">
        <f t="shared" si="240"/>
        <v>692415.53333333333</v>
      </c>
      <c r="U66" s="330">
        <f t="shared" si="240"/>
        <v>692415.53333333333</v>
      </c>
      <c r="V66" s="158">
        <f t="shared" si="289"/>
        <v>768581.24200000009</v>
      </c>
      <c r="W66" s="158">
        <f t="shared" si="290"/>
        <v>768581.24200000009</v>
      </c>
      <c r="X66" s="158">
        <f t="shared" si="291"/>
        <v>768581.24200000009</v>
      </c>
      <c r="Y66" s="158">
        <f t="shared" si="292"/>
        <v>768581.24200000009</v>
      </c>
      <c r="Z66" s="158">
        <f t="shared" si="293"/>
        <v>768581.24200000009</v>
      </c>
      <c r="AA66" s="158">
        <f t="shared" si="294"/>
        <v>768581.24200000009</v>
      </c>
      <c r="AB66" s="158">
        <f t="shared" si="295"/>
        <v>768581.24200000009</v>
      </c>
      <c r="AC66" s="158">
        <f t="shared" si="296"/>
        <v>768581.24200000009</v>
      </c>
      <c r="AD66" s="158">
        <f t="shared" si="297"/>
        <v>768581.24200000009</v>
      </c>
      <c r="AE66" s="158">
        <f t="shared" si="298"/>
        <v>768581.24200000009</v>
      </c>
      <c r="AF66" s="158">
        <f t="shared" si="299"/>
        <v>768581.24200000009</v>
      </c>
      <c r="AG66" s="158">
        <f t="shared" si="300"/>
        <v>768581.24200000009</v>
      </c>
      <c r="AH66" s="158">
        <f t="shared" si="301"/>
        <v>830067.7413600001</v>
      </c>
      <c r="AI66" s="158">
        <f t="shared" si="302"/>
        <v>830067.7413600001</v>
      </c>
      <c r="AJ66" s="158">
        <f t="shared" si="303"/>
        <v>830067.7413600001</v>
      </c>
      <c r="AK66" s="158">
        <f t="shared" si="304"/>
        <v>830067.7413600001</v>
      </c>
      <c r="AL66" s="158">
        <f t="shared" si="305"/>
        <v>830067.7413600001</v>
      </c>
      <c r="AM66" s="158">
        <f t="shared" si="306"/>
        <v>830067.7413600001</v>
      </c>
      <c r="AN66" s="158">
        <f t="shared" si="307"/>
        <v>830067.7413600001</v>
      </c>
      <c r="AO66" s="158">
        <f t="shared" si="308"/>
        <v>830067.7413600001</v>
      </c>
      <c r="AP66" s="158">
        <f t="shared" si="309"/>
        <v>830067.7413600001</v>
      </c>
      <c r="AQ66" s="158">
        <f t="shared" si="310"/>
        <v>830067.7413600001</v>
      </c>
      <c r="AR66" s="158">
        <f t="shared" si="311"/>
        <v>830067.7413600001</v>
      </c>
      <c r="AS66" s="158">
        <f t="shared" si="312"/>
        <v>830067.7413600001</v>
      </c>
      <c r="AT66" s="158">
        <f t="shared" si="313"/>
        <v>879871.80584160017</v>
      </c>
      <c r="AU66" s="158">
        <f t="shared" si="314"/>
        <v>879871.80584160017</v>
      </c>
      <c r="AV66" s="158">
        <f t="shared" si="315"/>
        <v>879871.80584160017</v>
      </c>
      <c r="AW66" s="158">
        <f t="shared" si="316"/>
        <v>879871.80584160017</v>
      </c>
      <c r="AX66" s="158">
        <f t="shared" si="317"/>
        <v>879871.80584160017</v>
      </c>
      <c r="AY66" s="158">
        <f t="shared" si="318"/>
        <v>879871.80584160017</v>
      </c>
      <c r="AZ66" s="158">
        <f t="shared" si="319"/>
        <v>879871.80584160017</v>
      </c>
      <c r="BA66" s="158">
        <f t="shared" si="320"/>
        <v>879871.80584160017</v>
      </c>
      <c r="BB66" s="158">
        <f t="shared" si="321"/>
        <v>879871.80584160017</v>
      </c>
      <c r="BC66" s="158">
        <f t="shared" si="322"/>
        <v>879871.80584160017</v>
      </c>
      <c r="BD66" s="158">
        <f t="shared" si="323"/>
        <v>879871.80584160017</v>
      </c>
      <c r="BE66" s="158">
        <f t="shared" si="324"/>
        <v>879871.80584160017</v>
      </c>
      <c r="BF66" s="158">
        <f t="shared" si="325"/>
        <v>915066.67807526421</v>
      </c>
      <c r="BG66" s="158">
        <f t="shared" si="326"/>
        <v>915066.67807526421</v>
      </c>
      <c r="BH66" s="158">
        <f t="shared" si="327"/>
        <v>915066.67807526421</v>
      </c>
      <c r="BI66" s="158">
        <f t="shared" si="328"/>
        <v>915066.67807526421</v>
      </c>
      <c r="BJ66" s="158">
        <f t="shared" si="329"/>
        <v>915066.67807526421</v>
      </c>
      <c r="BK66" s="158">
        <f t="shared" si="330"/>
        <v>915066.67807526421</v>
      </c>
      <c r="BL66" s="158">
        <f t="shared" si="331"/>
        <v>915066.67807526421</v>
      </c>
      <c r="BM66" s="158">
        <f t="shared" si="332"/>
        <v>915066.67807526421</v>
      </c>
      <c r="BN66" s="158">
        <f t="shared" si="333"/>
        <v>915066.67807526421</v>
      </c>
      <c r="BO66" s="158">
        <f t="shared" si="334"/>
        <v>915066.67807526421</v>
      </c>
      <c r="BP66" s="158">
        <f t="shared" si="335"/>
        <v>915066.67807526421</v>
      </c>
      <c r="BQ66" s="158">
        <f t="shared" si="336"/>
        <v>915066.67807526421</v>
      </c>
    </row>
    <row r="67" spans="1:69" x14ac:dyDescent="0.25">
      <c r="A67" s="339">
        <f>+CUC!A1503</f>
        <v>511019</v>
      </c>
      <c r="B67" s="343" t="str">
        <f>+CUC!B1503</f>
        <v xml:space="preserve">         CONTRIBUCIONES Y AFILIACIONES</v>
      </c>
      <c r="C67" s="340">
        <f>+CUC!D1503</f>
        <v>3520200</v>
      </c>
      <c r="D67" s="340">
        <f>+CUC!E1503</f>
        <v>3697428</v>
      </c>
      <c r="E67" s="340">
        <f>+CUC!F1503</f>
        <v>3778386</v>
      </c>
      <c r="F67" s="340">
        <f>+CUC!G1503</f>
        <v>4240786</v>
      </c>
      <c r="G67" s="340">
        <f>+CUC!H1503</f>
        <v>6091488</v>
      </c>
      <c r="H67" s="340">
        <f t="shared" si="49"/>
        <v>6761551.6799999988</v>
      </c>
      <c r="I67" s="333">
        <f t="shared" si="50"/>
        <v>563462.64</v>
      </c>
      <c r="J67" s="330">
        <f t="shared" si="240"/>
        <v>563462.64</v>
      </c>
      <c r="K67" s="330">
        <f t="shared" si="240"/>
        <v>563462.64</v>
      </c>
      <c r="L67" s="330">
        <f t="shared" si="240"/>
        <v>563462.64</v>
      </c>
      <c r="M67" s="330">
        <f t="shared" si="240"/>
        <v>563462.64</v>
      </c>
      <c r="N67" s="330">
        <f t="shared" si="240"/>
        <v>563462.64</v>
      </c>
      <c r="O67" s="330">
        <f t="shared" si="240"/>
        <v>563462.64</v>
      </c>
      <c r="P67" s="330">
        <f t="shared" si="240"/>
        <v>563462.64</v>
      </c>
      <c r="Q67" s="330">
        <f t="shared" si="240"/>
        <v>563462.64</v>
      </c>
      <c r="R67" s="330">
        <f t="shared" si="240"/>
        <v>563462.64</v>
      </c>
      <c r="S67" s="330">
        <f t="shared" si="240"/>
        <v>563462.64</v>
      </c>
      <c r="T67" s="330">
        <f t="shared" si="240"/>
        <v>563462.64</v>
      </c>
      <c r="U67" s="330">
        <f t="shared" si="240"/>
        <v>563462.64</v>
      </c>
      <c r="V67" s="158">
        <f t="shared" si="289"/>
        <v>625443.53040000005</v>
      </c>
      <c r="W67" s="158">
        <f t="shared" si="290"/>
        <v>625443.53040000005</v>
      </c>
      <c r="X67" s="158">
        <f t="shared" si="291"/>
        <v>625443.53040000005</v>
      </c>
      <c r="Y67" s="158">
        <f t="shared" si="292"/>
        <v>625443.53040000005</v>
      </c>
      <c r="Z67" s="158">
        <f t="shared" si="293"/>
        <v>625443.53040000005</v>
      </c>
      <c r="AA67" s="158">
        <f t="shared" si="294"/>
        <v>625443.53040000005</v>
      </c>
      <c r="AB67" s="158">
        <f t="shared" si="295"/>
        <v>625443.53040000005</v>
      </c>
      <c r="AC67" s="158">
        <f t="shared" si="296"/>
        <v>625443.53040000005</v>
      </c>
      <c r="AD67" s="158">
        <f t="shared" si="297"/>
        <v>625443.53040000005</v>
      </c>
      <c r="AE67" s="158">
        <f t="shared" si="298"/>
        <v>625443.53040000005</v>
      </c>
      <c r="AF67" s="158">
        <f t="shared" si="299"/>
        <v>625443.53040000005</v>
      </c>
      <c r="AG67" s="158">
        <f t="shared" si="300"/>
        <v>625443.53040000005</v>
      </c>
      <c r="AH67" s="158">
        <f t="shared" si="301"/>
        <v>675479.01283200015</v>
      </c>
      <c r="AI67" s="158">
        <f t="shared" si="302"/>
        <v>675479.01283200015</v>
      </c>
      <c r="AJ67" s="158">
        <f t="shared" si="303"/>
        <v>675479.01283200015</v>
      </c>
      <c r="AK67" s="158">
        <f t="shared" si="304"/>
        <v>675479.01283200015</v>
      </c>
      <c r="AL67" s="158">
        <f t="shared" si="305"/>
        <v>675479.01283200015</v>
      </c>
      <c r="AM67" s="158">
        <f t="shared" si="306"/>
        <v>675479.01283200015</v>
      </c>
      <c r="AN67" s="158">
        <f t="shared" si="307"/>
        <v>675479.01283200015</v>
      </c>
      <c r="AO67" s="158">
        <f t="shared" si="308"/>
        <v>675479.01283200015</v>
      </c>
      <c r="AP67" s="158">
        <f t="shared" si="309"/>
        <v>675479.01283200015</v>
      </c>
      <c r="AQ67" s="158">
        <f t="shared" si="310"/>
        <v>675479.01283200015</v>
      </c>
      <c r="AR67" s="158">
        <f t="shared" si="311"/>
        <v>675479.01283200015</v>
      </c>
      <c r="AS67" s="158">
        <f t="shared" si="312"/>
        <v>675479.01283200015</v>
      </c>
      <c r="AT67" s="158">
        <f t="shared" si="313"/>
        <v>716007.75360192021</v>
      </c>
      <c r="AU67" s="158">
        <f t="shared" si="314"/>
        <v>716007.75360192021</v>
      </c>
      <c r="AV67" s="158">
        <f t="shared" si="315"/>
        <v>716007.75360192021</v>
      </c>
      <c r="AW67" s="158">
        <f t="shared" si="316"/>
        <v>716007.75360192021</v>
      </c>
      <c r="AX67" s="158">
        <f t="shared" si="317"/>
        <v>716007.75360192021</v>
      </c>
      <c r="AY67" s="158">
        <f t="shared" si="318"/>
        <v>716007.75360192021</v>
      </c>
      <c r="AZ67" s="158">
        <f t="shared" si="319"/>
        <v>716007.75360192021</v>
      </c>
      <c r="BA67" s="158">
        <f t="shared" si="320"/>
        <v>716007.75360192021</v>
      </c>
      <c r="BB67" s="158">
        <f t="shared" si="321"/>
        <v>716007.75360192021</v>
      </c>
      <c r="BC67" s="158">
        <f t="shared" si="322"/>
        <v>716007.75360192021</v>
      </c>
      <c r="BD67" s="158">
        <f t="shared" si="323"/>
        <v>716007.75360192021</v>
      </c>
      <c r="BE67" s="158">
        <f t="shared" si="324"/>
        <v>716007.75360192021</v>
      </c>
      <c r="BF67" s="158">
        <f t="shared" si="325"/>
        <v>744648.06374599703</v>
      </c>
      <c r="BG67" s="158">
        <f t="shared" si="326"/>
        <v>744648.06374599703</v>
      </c>
      <c r="BH67" s="158">
        <f t="shared" si="327"/>
        <v>744648.06374599703</v>
      </c>
      <c r="BI67" s="158">
        <f t="shared" si="328"/>
        <v>744648.06374599703</v>
      </c>
      <c r="BJ67" s="158">
        <f t="shared" si="329"/>
        <v>744648.06374599703</v>
      </c>
      <c r="BK67" s="158">
        <f t="shared" si="330"/>
        <v>744648.06374599703</v>
      </c>
      <c r="BL67" s="158">
        <f t="shared" si="331"/>
        <v>744648.06374599703</v>
      </c>
      <c r="BM67" s="158">
        <f t="shared" si="332"/>
        <v>744648.06374599703</v>
      </c>
      <c r="BN67" s="158">
        <f t="shared" si="333"/>
        <v>744648.06374599703</v>
      </c>
      <c r="BO67" s="158">
        <f t="shared" si="334"/>
        <v>744648.06374599703</v>
      </c>
      <c r="BP67" s="158">
        <f t="shared" si="335"/>
        <v>744648.06374599703</v>
      </c>
      <c r="BQ67" s="158">
        <f t="shared" si="336"/>
        <v>744648.06374599703</v>
      </c>
    </row>
    <row r="68" spans="1:69" x14ac:dyDescent="0.25">
      <c r="A68" s="339">
        <f>+CUC!A1504</f>
        <v>511020</v>
      </c>
      <c r="B68" s="343" t="str">
        <f>+CUC!B1504</f>
        <v xml:space="preserve">         GASTOS DE ASAMBLEA</v>
      </c>
      <c r="C68" s="340">
        <f>+CUC!D1504</f>
        <v>19430067</v>
      </c>
      <c r="D68" s="340">
        <f>+CUC!E1504</f>
        <v>20593378</v>
      </c>
      <c r="E68" s="340">
        <f>+CUC!F1504</f>
        <v>30034386</v>
      </c>
      <c r="F68" s="340">
        <f>+CUC!G1504</f>
        <v>15100050</v>
      </c>
      <c r="G68" s="340">
        <f>+CUC!H1504</f>
        <v>21912389.333333336</v>
      </c>
      <c r="H68" s="340">
        <f t="shared" si="49"/>
        <v>20634480.06666667</v>
      </c>
      <c r="I68" s="333">
        <f t="shared" si="50"/>
        <v>2026896.0133333339</v>
      </c>
      <c r="J68" s="330">
        <v>1500000</v>
      </c>
      <c r="K68" s="330">
        <f t="shared" si="240"/>
        <v>1500000</v>
      </c>
      <c r="L68" s="330">
        <f t="shared" si="240"/>
        <v>1500000</v>
      </c>
      <c r="M68" s="330">
        <f t="shared" si="240"/>
        <v>1500000</v>
      </c>
      <c r="N68" s="330">
        <f t="shared" si="240"/>
        <v>1500000</v>
      </c>
      <c r="O68" s="330">
        <f t="shared" si="240"/>
        <v>1500000</v>
      </c>
      <c r="P68" s="330">
        <f t="shared" si="240"/>
        <v>1500000</v>
      </c>
      <c r="Q68" s="330">
        <f>+I68</f>
        <v>2026896.0133333339</v>
      </c>
      <c r="R68" s="330">
        <f t="shared" si="240"/>
        <v>2026896.0133333339</v>
      </c>
      <c r="S68" s="330">
        <f t="shared" si="240"/>
        <v>2026896.0133333339</v>
      </c>
      <c r="T68" s="330">
        <f t="shared" si="240"/>
        <v>2026896.0133333339</v>
      </c>
      <c r="U68" s="330">
        <f t="shared" si="240"/>
        <v>2026896.0133333339</v>
      </c>
      <c r="V68" s="158">
        <f>+U68</f>
        <v>2026896.0133333339</v>
      </c>
      <c r="W68" s="158">
        <f t="shared" ref="W68:AB68" si="337">+V68</f>
        <v>2026896.0133333339</v>
      </c>
      <c r="X68" s="158">
        <f t="shared" si="337"/>
        <v>2026896.0133333339</v>
      </c>
      <c r="Y68" s="158">
        <f t="shared" si="337"/>
        <v>2026896.0133333339</v>
      </c>
      <c r="Z68" s="158">
        <f t="shared" si="337"/>
        <v>2026896.0133333339</v>
      </c>
      <c r="AA68" s="158">
        <f t="shared" si="337"/>
        <v>2026896.0133333339</v>
      </c>
      <c r="AB68" s="158">
        <f t="shared" si="337"/>
        <v>2026896.0133333339</v>
      </c>
      <c r="AC68" s="158">
        <f t="shared" si="296"/>
        <v>2249854.574800001</v>
      </c>
      <c r="AD68" s="158">
        <f t="shared" si="297"/>
        <v>2249854.574800001</v>
      </c>
      <c r="AE68" s="158">
        <f t="shared" si="298"/>
        <v>2249854.574800001</v>
      </c>
      <c r="AF68" s="158">
        <f t="shared" si="299"/>
        <v>2249854.574800001</v>
      </c>
      <c r="AG68" s="158">
        <f t="shared" si="300"/>
        <v>2249854.574800001</v>
      </c>
      <c r="AH68" s="158">
        <f t="shared" si="301"/>
        <v>2189047.6944000009</v>
      </c>
      <c r="AI68" s="158">
        <f t="shared" si="302"/>
        <v>2189047.6944000009</v>
      </c>
      <c r="AJ68" s="158">
        <f t="shared" si="303"/>
        <v>2189047.6944000009</v>
      </c>
      <c r="AK68" s="158">
        <f t="shared" si="304"/>
        <v>2189047.6944000009</v>
      </c>
      <c r="AL68" s="158">
        <f t="shared" si="305"/>
        <v>2189047.6944000009</v>
      </c>
      <c r="AM68" s="158">
        <f t="shared" si="306"/>
        <v>2189047.6944000009</v>
      </c>
      <c r="AN68" s="158">
        <f t="shared" si="307"/>
        <v>2189047.6944000009</v>
      </c>
      <c r="AO68" s="158">
        <f t="shared" si="308"/>
        <v>2429842.9407840013</v>
      </c>
      <c r="AP68" s="158">
        <f t="shared" si="309"/>
        <v>2429842.9407840013</v>
      </c>
      <c r="AQ68" s="158">
        <f t="shared" si="310"/>
        <v>2429842.9407840013</v>
      </c>
      <c r="AR68" s="158">
        <f t="shared" si="311"/>
        <v>2429842.9407840013</v>
      </c>
      <c r="AS68" s="158">
        <f t="shared" si="312"/>
        <v>2429842.9407840013</v>
      </c>
      <c r="AT68" s="158">
        <f t="shared" si="313"/>
        <v>2320390.5560640008</v>
      </c>
      <c r="AU68" s="158">
        <f t="shared" si="314"/>
        <v>2320390.5560640008</v>
      </c>
      <c r="AV68" s="158">
        <f t="shared" si="315"/>
        <v>2320390.5560640008</v>
      </c>
      <c r="AW68" s="158">
        <f t="shared" si="316"/>
        <v>2320390.5560640008</v>
      </c>
      <c r="AX68" s="158">
        <f t="shared" si="317"/>
        <v>2320390.5560640008</v>
      </c>
      <c r="AY68" s="158">
        <f t="shared" si="318"/>
        <v>2320390.5560640008</v>
      </c>
      <c r="AZ68" s="158">
        <f t="shared" si="319"/>
        <v>2320390.5560640008</v>
      </c>
      <c r="BA68" s="158">
        <f t="shared" si="320"/>
        <v>2575633.5172310416</v>
      </c>
      <c r="BB68" s="158">
        <f t="shared" si="321"/>
        <v>2575633.5172310416</v>
      </c>
      <c r="BC68" s="158">
        <f t="shared" si="322"/>
        <v>2575633.5172310416</v>
      </c>
      <c r="BD68" s="158">
        <f t="shared" si="323"/>
        <v>2575633.5172310416</v>
      </c>
      <c r="BE68" s="158">
        <f t="shared" si="324"/>
        <v>2575633.5172310416</v>
      </c>
      <c r="BF68" s="158">
        <f t="shared" si="325"/>
        <v>2413206.178306561</v>
      </c>
      <c r="BG68" s="158">
        <f t="shared" si="326"/>
        <v>2413206.178306561</v>
      </c>
      <c r="BH68" s="158">
        <f t="shared" si="327"/>
        <v>2413206.178306561</v>
      </c>
      <c r="BI68" s="158">
        <f t="shared" si="328"/>
        <v>2413206.178306561</v>
      </c>
      <c r="BJ68" s="158">
        <f t="shared" si="329"/>
        <v>2413206.178306561</v>
      </c>
      <c r="BK68" s="158">
        <f t="shared" si="330"/>
        <v>2413206.178306561</v>
      </c>
      <c r="BL68" s="158">
        <f t="shared" si="331"/>
        <v>2413206.178306561</v>
      </c>
      <c r="BM68" s="158">
        <f t="shared" si="332"/>
        <v>2678658.8579202835</v>
      </c>
      <c r="BN68" s="158">
        <f t="shared" si="333"/>
        <v>2678658.8579202835</v>
      </c>
      <c r="BO68" s="158">
        <f t="shared" si="334"/>
        <v>2678658.8579202835</v>
      </c>
      <c r="BP68" s="158">
        <f t="shared" si="335"/>
        <v>2678658.8579202835</v>
      </c>
      <c r="BQ68" s="158">
        <f t="shared" si="336"/>
        <v>2678658.8579202835</v>
      </c>
    </row>
    <row r="69" spans="1:69" hidden="1" x14ac:dyDescent="0.25">
      <c r="A69" s="339">
        <f>+CUC!A1505</f>
        <v>511021</v>
      </c>
      <c r="B69" s="343" t="str">
        <f>+CUC!B1505</f>
        <v xml:space="preserve">         GASTOS DE DIRECTIVOS</v>
      </c>
      <c r="C69" s="340">
        <f>+CUC!D1505</f>
        <v>5599508</v>
      </c>
      <c r="D69" s="340">
        <f>+CUC!E1505</f>
        <v>6683420</v>
      </c>
      <c r="E69" s="340">
        <f>+CUC!F1505</f>
        <v>2248885</v>
      </c>
      <c r="F69" s="340">
        <f>+CUC!G1505</f>
        <v>2599124</v>
      </c>
      <c r="G69" s="340">
        <f>+CUC!H1505</f>
        <v>0</v>
      </c>
      <c r="H69" s="340">
        <f t="shared" si="49"/>
        <v>0</v>
      </c>
      <c r="I69" s="333">
        <f t="shared" si="50"/>
        <v>0</v>
      </c>
      <c r="J69" s="330">
        <f t="shared" si="240"/>
        <v>0</v>
      </c>
      <c r="K69" s="330">
        <f t="shared" si="240"/>
        <v>0</v>
      </c>
      <c r="L69" s="330">
        <f t="shared" si="240"/>
        <v>0</v>
      </c>
      <c r="M69" s="330">
        <f t="shared" si="240"/>
        <v>0</v>
      </c>
      <c r="N69" s="330">
        <f t="shared" si="240"/>
        <v>0</v>
      </c>
      <c r="O69" s="330">
        <f t="shared" si="240"/>
        <v>0</v>
      </c>
      <c r="P69" s="330">
        <f t="shared" si="240"/>
        <v>0</v>
      </c>
      <c r="Q69" s="330">
        <f t="shared" si="240"/>
        <v>0</v>
      </c>
      <c r="R69" s="330">
        <f t="shared" si="240"/>
        <v>0</v>
      </c>
      <c r="S69" s="330">
        <f t="shared" si="240"/>
        <v>0</v>
      </c>
      <c r="T69" s="330">
        <f t="shared" si="240"/>
        <v>0</v>
      </c>
      <c r="U69" s="330">
        <f t="shared" si="240"/>
        <v>0</v>
      </c>
      <c r="V69" s="158">
        <f t="shared" si="289"/>
        <v>0</v>
      </c>
      <c r="W69" s="158">
        <f t="shared" si="290"/>
        <v>0</v>
      </c>
      <c r="X69" s="158">
        <f t="shared" si="291"/>
        <v>0</v>
      </c>
      <c r="Y69" s="158">
        <f t="shared" si="292"/>
        <v>0</v>
      </c>
      <c r="Z69" s="158">
        <f t="shared" si="293"/>
        <v>0</v>
      </c>
      <c r="AA69" s="158">
        <f t="shared" si="294"/>
        <v>0</v>
      </c>
      <c r="AB69" s="158">
        <f t="shared" si="295"/>
        <v>0</v>
      </c>
      <c r="AC69" s="158">
        <f t="shared" si="296"/>
        <v>0</v>
      </c>
      <c r="AD69" s="158">
        <f t="shared" si="297"/>
        <v>0</v>
      </c>
      <c r="AE69" s="158">
        <f t="shared" si="298"/>
        <v>0</v>
      </c>
      <c r="AF69" s="158">
        <f t="shared" si="299"/>
        <v>0</v>
      </c>
      <c r="AG69" s="158">
        <f t="shared" si="300"/>
        <v>0</v>
      </c>
      <c r="AH69" s="158">
        <f t="shared" si="301"/>
        <v>0</v>
      </c>
      <c r="AI69" s="158">
        <f t="shared" si="302"/>
        <v>0</v>
      </c>
      <c r="AJ69" s="158">
        <f t="shared" si="303"/>
        <v>0</v>
      </c>
      <c r="AK69" s="158">
        <f t="shared" si="304"/>
        <v>0</v>
      </c>
      <c r="AL69" s="158">
        <f t="shared" si="305"/>
        <v>0</v>
      </c>
      <c r="AM69" s="158">
        <f t="shared" si="306"/>
        <v>0</v>
      </c>
      <c r="AN69" s="158">
        <f t="shared" si="307"/>
        <v>0</v>
      </c>
      <c r="AO69" s="158">
        <f t="shared" si="308"/>
        <v>0</v>
      </c>
      <c r="AP69" s="158">
        <f t="shared" si="309"/>
        <v>0</v>
      </c>
      <c r="AQ69" s="158">
        <f t="shared" si="310"/>
        <v>0</v>
      </c>
      <c r="AR69" s="158">
        <f t="shared" si="311"/>
        <v>0</v>
      </c>
      <c r="AS69" s="158">
        <f t="shared" si="312"/>
        <v>0</v>
      </c>
      <c r="AT69" s="158">
        <f t="shared" si="313"/>
        <v>0</v>
      </c>
      <c r="AU69" s="158">
        <f t="shared" si="314"/>
        <v>0</v>
      </c>
      <c r="AV69" s="158">
        <f t="shared" si="315"/>
        <v>0</v>
      </c>
      <c r="AW69" s="158">
        <f t="shared" si="316"/>
        <v>0</v>
      </c>
      <c r="AX69" s="158">
        <f t="shared" si="317"/>
        <v>0</v>
      </c>
      <c r="AY69" s="158">
        <f t="shared" si="318"/>
        <v>0</v>
      </c>
      <c r="AZ69" s="158">
        <f t="shared" si="319"/>
        <v>0</v>
      </c>
      <c r="BA69" s="158">
        <f t="shared" si="320"/>
        <v>0</v>
      </c>
      <c r="BB69" s="158">
        <f t="shared" si="321"/>
        <v>0</v>
      </c>
      <c r="BC69" s="158">
        <f t="shared" si="322"/>
        <v>0</v>
      </c>
      <c r="BD69" s="158">
        <f t="shared" si="323"/>
        <v>0</v>
      </c>
      <c r="BE69" s="158">
        <f t="shared" si="324"/>
        <v>0</v>
      </c>
      <c r="BF69" s="158">
        <f t="shared" si="325"/>
        <v>0</v>
      </c>
      <c r="BG69" s="158">
        <f t="shared" si="326"/>
        <v>0</v>
      </c>
      <c r="BH69" s="158">
        <f t="shared" si="327"/>
        <v>0</v>
      </c>
      <c r="BI69" s="158">
        <f t="shared" si="328"/>
        <v>0</v>
      </c>
      <c r="BJ69" s="158">
        <f t="shared" si="329"/>
        <v>0</v>
      </c>
      <c r="BK69" s="158">
        <f t="shared" si="330"/>
        <v>0</v>
      </c>
      <c r="BL69" s="158">
        <f t="shared" si="331"/>
        <v>0</v>
      </c>
      <c r="BM69" s="158">
        <f t="shared" si="332"/>
        <v>0</v>
      </c>
      <c r="BN69" s="158">
        <f t="shared" si="333"/>
        <v>0</v>
      </c>
      <c r="BO69" s="158">
        <f t="shared" si="334"/>
        <v>0</v>
      </c>
      <c r="BP69" s="158">
        <f t="shared" si="335"/>
        <v>0</v>
      </c>
      <c r="BQ69" s="158">
        <f t="shared" si="336"/>
        <v>0</v>
      </c>
    </row>
    <row r="70" spans="1:69" x14ac:dyDescent="0.25">
      <c r="A70" s="339">
        <f>+CUC!A1506</f>
        <v>511022</v>
      </c>
      <c r="B70" s="343" t="str">
        <f>+CUC!B1506</f>
        <v xml:space="preserve">         GASTOS DE COMITES</v>
      </c>
      <c r="C70" s="340">
        <f>+CUC!D1506</f>
        <v>2266295</v>
      </c>
      <c r="D70" s="340">
        <f>+CUC!E1506</f>
        <v>2887841</v>
      </c>
      <c r="E70" s="340">
        <f>+CUC!F1506</f>
        <v>955502</v>
      </c>
      <c r="F70" s="340">
        <f>+CUC!G1506</f>
        <v>684830</v>
      </c>
      <c r="G70" s="340">
        <f>+CUC!H1506</f>
        <v>670321.33333333326</v>
      </c>
      <c r="H70" s="340">
        <f t="shared" si="49"/>
        <v>744056.67999999993</v>
      </c>
      <c r="I70" s="333">
        <f t="shared" si="50"/>
        <v>62004.723333333328</v>
      </c>
      <c r="J70" s="330">
        <v>0</v>
      </c>
      <c r="K70" s="330">
        <f t="shared" si="240"/>
        <v>0</v>
      </c>
      <c r="L70" s="330">
        <f t="shared" si="240"/>
        <v>0</v>
      </c>
      <c r="M70" s="330">
        <f t="shared" si="240"/>
        <v>0</v>
      </c>
      <c r="N70" s="330">
        <f t="shared" si="240"/>
        <v>0</v>
      </c>
      <c r="O70" s="330">
        <f t="shared" si="240"/>
        <v>0</v>
      </c>
      <c r="P70" s="330">
        <f t="shared" si="240"/>
        <v>0</v>
      </c>
      <c r="Q70" s="330">
        <f t="shared" si="240"/>
        <v>0</v>
      </c>
      <c r="R70" s="330">
        <f t="shared" si="240"/>
        <v>0</v>
      </c>
      <c r="S70" s="330">
        <f>+I70*12</f>
        <v>744056.67999999993</v>
      </c>
      <c r="T70" s="330">
        <v>0</v>
      </c>
      <c r="U70" s="330">
        <f t="shared" si="240"/>
        <v>0</v>
      </c>
      <c r="V70" s="158">
        <f t="shared" si="289"/>
        <v>0</v>
      </c>
      <c r="W70" s="158">
        <f t="shared" si="290"/>
        <v>0</v>
      </c>
      <c r="X70" s="158">
        <f t="shared" si="291"/>
        <v>0</v>
      </c>
      <c r="Y70" s="158">
        <f t="shared" si="292"/>
        <v>0</v>
      </c>
      <c r="Z70" s="158">
        <f t="shared" si="293"/>
        <v>0</v>
      </c>
      <c r="AA70" s="158">
        <f t="shared" si="294"/>
        <v>0</v>
      </c>
      <c r="AB70" s="158">
        <f t="shared" si="295"/>
        <v>0</v>
      </c>
      <c r="AC70" s="158">
        <f t="shared" si="296"/>
        <v>0</v>
      </c>
      <c r="AD70" s="158">
        <f t="shared" si="297"/>
        <v>0</v>
      </c>
      <c r="AE70" s="158">
        <f t="shared" si="298"/>
        <v>825902.91480000003</v>
      </c>
      <c r="AF70" s="158">
        <f t="shared" si="299"/>
        <v>0</v>
      </c>
      <c r="AG70" s="158">
        <f t="shared" si="300"/>
        <v>0</v>
      </c>
      <c r="AH70" s="158">
        <f t="shared" si="301"/>
        <v>0</v>
      </c>
      <c r="AI70" s="158">
        <f t="shared" si="302"/>
        <v>0</v>
      </c>
      <c r="AJ70" s="158">
        <f t="shared" si="303"/>
        <v>0</v>
      </c>
      <c r="AK70" s="158">
        <f t="shared" si="304"/>
        <v>0</v>
      </c>
      <c r="AL70" s="158">
        <f t="shared" si="305"/>
        <v>0</v>
      </c>
      <c r="AM70" s="158">
        <f t="shared" si="306"/>
        <v>0</v>
      </c>
      <c r="AN70" s="158">
        <f t="shared" si="307"/>
        <v>0</v>
      </c>
      <c r="AO70" s="158">
        <f t="shared" si="308"/>
        <v>0</v>
      </c>
      <c r="AP70" s="158">
        <f t="shared" si="309"/>
        <v>0</v>
      </c>
      <c r="AQ70" s="158">
        <f t="shared" si="310"/>
        <v>891975.14798400004</v>
      </c>
      <c r="AR70" s="158">
        <f t="shared" si="311"/>
        <v>0</v>
      </c>
      <c r="AS70" s="158">
        <f t="shared" si="312"/>
        <v>0</v>
      </c>
      <c r="AT70" s="158">
        <f t="shared" si="313"/>
        <v>0</v>
      </c>
      <c r="AU70" s="158">
        <f t="shared" si="314"/>
        <v>0</v>
      </c>
      <c r="AV70" s="158">
        <f t="shared" si="315"/>
        <v>0</v>
      </c>
      <c r="AW70" s="158">
        <f t="shared" si="316"/>
        <v>0</v>
      </c>
      <c r="AX70" s="158">
        <f t="shared" si="317"/>
        <v>0</v>
      </c>
      <c r="AY70" s="158">
        <f t="shared" si="318"/>
        <v>0</v>
      </c>
      <c r="AZ70" s="158">
        <f t="shared" si="319"/>
        <v>0</v>
      </c>
      <c r="BA70" s="158">
        <f t="shared" si="320"/>
        <v>0</v>
      </c>
      <c r="BB70" s="158">
        <f t="shared" si="321"/>
        <v>0</v>
      </c>
      <c r="BC70" s="158">
        <f t="shared" si="322"/>
        <v>945493.65686304006</v>
      </c>
      <c r="BD70" s="158">
        <f t="shared" si="323"/>
        <v>0</v>
      </c>
      <c r="BE70" s="158">
        <f t="shared" si="324"/>
        <v>0</v>
      </c>
      <c r="BF70" s="158">
        <f t="shared" si="325"/>
        <v>0</v>
      </c>
      <c r="BG70" s="158">
        <f t="shared" si="326"/>
        <v>0</v>
      </c>
      <c r="BH70" s="158">
        <f t="shared" si="327"/>
        <v>0</v>
      </c>
      <c r="BI70" s="158">
        <f t="shared" si="328"/>
        <v>0</v>
      </c>
      <c r="BJ70" s="158">
        <f t="shared" si="329"/>
        <v>0</v>
      </c>
      <c r="BK70" s="158">
        <f t="shared" si="330"/>
        <v>0</v>
      </c>
      <c r="BL70" s="158">
        <f t="shared" si="331"/>
        <v>0</v>
      </c>
      <c r="BM70" s="158">
        <f t="shared" si="332"/>
        <v>0</v>
      </c>
      <c r="BN70" s="158">
        <f t="shared" si="333"/>
        <v>0</v>
      </c>
      <c r="BO70" s="158">
        <f t="shared" si="334"/>
        <v>983313.40313756175</v>
      </c>
      <c r="BP70" s="158">
        <f t="shared" si="335"/>
        <v>0</v>
      </c>
      <c r="BQ70" s="158">
        <f t="shared" si="336"/>
        <v>0</v>
      </c>
    </row>
    <row r="71" spans="1:69" hidden="1" x14ac:dyDescent="0.25">
      <c r="A71" s="339">
        <f>+CUC!A1507</f>
        <v>511023</v>
      </c>
      <c r="B71" s="343" t="str">
        <f>+CUC!B1507</f>
        <v xml:space="preserve">         REUNIONES Y CONFERENCIAS</v>
      </c>
      <c r="C71" s="340">
        <f>+CUC!D1507</f>
        <v>0</v>
      </c>
      <c r="D71" s="340">
        <f>+CUC!E1507</f>
        <v>0</v>
      </c>
      <c r="E71" s="340">
        <f>+CUC!F1507</f>
        <v>0</v>
      </c>
      <c r="F71" s="340">
        <f>+CUC!G1507</f>
        <v>0</v>
      </c>
      <c r="G71" s="340">
        <f>+CUC!H1507</f>
        <v>0</v>
      </c>
      <c r="H71" s="340">
        <f t="shared" ref="H71:H86" si="338">+SUM(J71:U71)</f>
        <v>0</v>
      </c>
      <c r="I71" s="333">
        <f t="shared" ref="I71:I86" si="339">+G71/12*(1+J$3)</f>
        <v>0</v>
      </c>
      <c r="J71" s="330">
        <f t="shared" si="240"/>
        <v>0</v>
      </c>
      <c r="K71" s="330">
        <f t="shared" si="240"/>
        <v>0</v>
      </c>
      <c r="L71" s="330">
        <f t="shared" si="240"/>
        <v>0</v>
      </c>
      <c r="M71" s="330">
        <f t="shared" si="240"/>
        <v>0</v>
      </c>
      <c r="N71" s="330">
        <f t="shared" si="240"/>
        <v>0</v>
      </c>
      <c r="O71" s="330">
        <f t="shared" si="240"/>
        <v>0</v>
      </c>
      <c r="P71" s="330">
        <f t="shared" si="240"/>
        <v>0</v>
      </c>
      <c r="Q71" s="330">
        <f t="shared" si="240"/>
        <v>0</v>
      </c>
      <c r="R71" s="330">
        <f t="shared" si="240"/>
        <v>0</v>
      </c>
      <c r="S71" s="330">
        <f t="shared" si="240"/>
        <v>0</v>
      </c>
      <c r="T71" s="330">
        <f t="shared" si="240"/>
        <v>0</v>
      </c>
      <c r="U71" s="330">
        <f t="shared" si="240"/>
        <v>0</v>
      </c>
      <c r="V71" s="158">
        <f t="shared" si="289"/>
        <v>0</v>
      </c>
      <c r="W71" s="158">
        <f t="shared" si="290"/>
        <v>0</v>
      </c>
      <c r="X71" s="158">
        <f t="shared" si="291"/>
        <v>0</v>
      </c>
      <c r="Y71" s="158">
        <f t="shared" si="292"/>
        <v>0</v>
      </c>
      <c r="Z71" s="158">
        <f t="shared" si="293"/>
        <v>0</v>
      </c>
      <c r="AA71" s="158">
        <f t="shared" si="294"/>
        <v>0</v>
      </c>
      <c r="AB71" s="158">
        <f t="shared" si="295"/>
        <v>0</v>
      </c>
      <c r="AC71" s="158">
        <f t="shared" si="296"/>
        <v>0</v>
      </c>
      <c r="AD71" s="158">
        <f t="shared" si="297"/>
        <v>0</v>
      </c>
      <c r="AE71" s="158">
        <f t="shared" si="298"/>
        <v>0</v>
      </c>
      <c r="AF71" s="158">
        <f t="shared" si="299"/>
        <v>0</v>
      </c>
      <c r="AG71" s="158">
        <f t="shared" si="300"/>
        <v>0</v>
      </c>
      <c r="AH71" s="158">
        <f t="shared" si="301"/>
        <v>0</v>
      </c>
      <c r="AI71" s="158">
        <f t="shared" si="302"/>
        <v>0</v>
      </c>
      <c r="AJ71" s="158">
        <f t="shared" si="303"/>
        <v>0</v>
      </c>
      <c r="AK71" s="158">
        <f t="shared" si="304"/>
        <v>0</v>
      </c>
      <c r="AL71" s="158">
        <f t="shared" si="305"/>
        <v>0</v>
      </c>
      <c r="AM71" s="158">
        <f t="shared" si="306"/>
        <v>0</v>
      </c>
      <c r="AN71" s="158">
        <f t="shared" si="307"/>
        <v>0</v>
      </c>
      <c r="AO71" s="158">
        <f t="shared" si="308"/>
        <v>0</v>
      </c>
      <c r="AP71" s="158">
        <f t="shared" si="309"/>
        <v>0</v>
      </c>
      <c r="AQ71" s="158">
        <f t="shared" si="310"/>
        <v>0</v>
      </c>
      <c r="AR71" s="158">
        <f t="shared" si="311"/>
        <v>0</v>
      </c>
      <c r="AS71" s="158">
        <f t="shared" si="312"/>
        <v>0</v>
      </c>
      <c r="AT71" s="158">
        <f t="shared" si="313"/>
        <v>0</v>
      </c>
      <c r="AU71" s="158">
        <f t="shared" si="314"/>
        <v>0</v>
      </c>
      <c r="AV71" s="158">
        <f t="shared" si="315"/>
        <v>0</v>
      </c>
      <c r="AW71" s="158">
        <f t="shared" si="316"/>
        <v>0</v>
      </c>
      <c r="AX71" s="158">
        <f t="shared" si="317"/>
        <v>0</v>
      </c>
      <c r="AY71" s="158">
        <f t="shared" si="318"/>
        <v>0</v>
      </c>
      <c r="AZ71" s="158">
        <f t="shared" si="319"/>
        <v>0</v>
      </c>
      <c r="BA71" s="158">
        <f t="shared" si="320"/>
        <v>0</v>
      </c>
      <c r="BB71" s="158">
        <f t="shared" si="321"/>
        <v>0</v>
      </c>
      <c r="BC71" s="158">
        <f t="shared" si="322"/>
        <v>0</v>
      </c>
      <c r="BD71" s="158">
        <f t="shared" si="323"/>
        <v>0</v>
      </c>
      <c r="BE71" s="158">
        <f t="shared" si="324"/>
        <v>0</v>
      </c>
      <c r="BF71" s="158">
        <f t="shared" si="325"/>
        <v>0</v>
      </c>
      <c r="BG71" s="158">
        <f t="shared" si="326"/>
        <v>0</v>
      </c>
      <c r="BH71" s="158">
        <f t="shared" si="327"/>
        <v>0</v>
      </c>
      <c r="BI71" s="158">
        <f t="shared" si="328"/>
        <v>0</v>
      </c>
      <c r="BJ71" s="158">
        <f t="shared" si="329"/>
        <v>0</v>
      </c>
      <c r="BK71" s="158">
        <f t="shared" si="330"/>
        <v>0</v>
      </c>
      <c r="BL71" s="158">
        <f t="shared" si="331"/>
        <v>0</v>
      </c>
      <c r="BM71" s="158">
        <f t="shared" si="332"/>
        <v>0</v>
      </c>
      <c r="BN71" s="158">
        <f t="shared" si="333"/>
        <v>0</v>
      </c>
      <c r="BO71" s="158">
        <f t="shared" si="334"/>
        <v>0</v>
      </c>
      <c r="BP71" s="158">
        <f t="shared" si="335"/>
        <v>0</v>
      </c>
      <c r="BQ71" s="158">
        <f t="shared" si="336"/>
        <v>0</v>
      </c>
    </row>
    <row r="72" spans="1:69" x14ac:dyDescent="0.25">
      <c r="A72" s="339">
        <f>+CUC!A1508</f>
        <v>511024</v>
      </c>
      <c r="B72" s="343" t="str">
        <f>+CUC!B1508</f>
        <v xml:space="preserve">         GASTOS LEGALES</v>
      </c>
      <c r="C72" s="340">
        <f>+CUC!D1508</f>
        <v>2074550</v>
      </c>
      <c r="D72" s="340">
        <f>+CUC!E1508</f>
        <v>2453200</v>
      </c>
      <c r="E72" s="340">
        <f>+CUC!F1508</f>
        <v>2244150</v>
      </c>
      <c r="F72" s="340">
        <f>+CUC!G1508</f>
        <v>2190500</v>
      </c>
      <c r="G72" s="340">
        <f>+CUC!H1508</f>
        <v>3212866.6666666665</v>
      </c>
      <c r="H72" s="340">
        <f t="shared" si="338"/>
        <v>3566281.9999999995</v>
      </c>
      <c r="I72" s="333">
        <f t="shared" si="339"/>
        <v>297190.16666666669</v>
      </c>
      <c r="J72" s="330">
        <f t="shared" si="240"/>
        <v>297190.16666666669</v>
      </c>
      <c r="K72" s="330">
        <f t="shared" ref="K72:U72" si="340">+J72</f>
        <v>297190.16666666669</v>
      </c>
      <c r="L72" s="330">
        <f t="shared" si="340"/>
        <v>297190.16666666669</v>
      </c>
      <c r="M72" s="330">
        <f t="shared" si="340"/>
        <v>297190.16666666669</v>
      </c>
      <c r="N72" s="330">
        <f t="shared" si="340"/>
        <v>297190.16666666669</v>
      </c>
      <c r="O72" s="330">
        <f t="shared" si="340"/>
        <v>297190.16666666669</v>
      </c>
      <c r="P72" s="330">
        <f t="shared" si="340"/>
        <v>297190.16666666669</v>
      </c>
      <c r="Q72" s="330">
        <f t="shared" si="340"/>
        <v>297190.16666666669</v>
      </c>
      <c r="R72" s="330">
        <f t="shared" si="340"/>
        <v>297190.16666666669</v>
      </c>
      <c r="S72" s="330">
        <f t="shared" si="340"/>
        <v>297190.16666666669</v>
      </c>
      <c r="T72" s="330">
        <f t="shared" si="340"/>
        <v>297190.16666666669</v>
      </c>
      <c r="U72" s="330">
        <f t="shared" si="340"/>
        <v>297190.16666666669</v>
      </c>
      <c r="V72" s="158">
        <f t="shared" si="289"/>
        <v>329881.08500000008</v>
      </c>
      <c r="W72" s="158">
        <f t="shared" si="290"/>
        <v>329881.08500000008</v>
      </c>
      <c r="X72" s="158">
        <f t="shared" si="291"/>
        <v>329881.08500000008</v>
      </c>
      <c r="Y72" s="158">
        <f t="shared" si="292"/>
        <v>329881.08500000008</v>
      </c>
      <c r="Z72" s="158">
        <f t="shared" si="293"/>
        <v>329881.08500000008</v>
      </c>
      <c r="AA72" s="158">
        <f t="shared" si="294"/>
        <v>329881.08500000008</v>
      </c>
      <c r="AB72" s="158">
        <f t="shared" si="295"/>
        <v>329881.08500000008</v>
      </c>
      <c r="AC72" s="158">
        <f t="shared" si="296"/>
        <v>329881.08500000008</v>
      </c>
      <c r="AD72" s="158">
        <f t="shared" si="297"/>
        <v>329881.08500000008</v>
      </c>
      <c r="AE72" s="158">
        <f t="shared" si="298"/>
        <v>329881.08500000008</v>
      </c>
      <c r="AF72" s="158">
        <f t="shared" si="299"/>
        <v>329881.08500000008</v>
      </c>
      <c r="AG72" s="158">
        <f t="shared" si="300"/>
        <v>329881.08500000008</v>
      </c>
      <c r="AH72" s="158">
        <f t="shared" si="301"/>
        <v>356271.57180000009</v>
      </c>
      <c r="AI72" s="158">
        <f t="shared" si="302"/>
        <v>356271.57180000009</v>
      </c>
      <c r="AJ72" s="158">
        <f t="shared" si="303"/>
        <v>356271.57180000009</v>
      </c>
      <c r="AK72" s="158">
        <f t="shared" si="304"/>
        <v>356271.57180000009</v>
      </c>
      <c r="AL72" s="158">
        <f t="shared" si="305"/>
        <v>356271.57180000009</v>
      </c>
      <c r="AM72" s="158">
        <f t="shared" si="306"/>
        <v>356271.57180000009</v>
      </c>
      <c r="AN72" s="158">
        <f t="shared" si="307"/>
        <v>356271.57180000009</v>
      </c>
      <c r="AO72" s="158">
        <f t="shared" si="308"/>
        <v>356271.57180000009</v>
      </c>
      <c r="AP72" s="158">
        <f t="shared" si="309"/>
        <v>356271.57180000009</v>
      </c>
      <c r="AQ72" s="158">
        <f t="shared" si="310"/>
        <v>356271.57180000009</v>
      </c>
      <c r="AR72" s="158">
        <f t="shared" si="311"/>
        <v>356271.57180000009</v>
      </c>
      <c r="AS72" s="158">
        <f t="shared" si="312"/>
        <v>356271.57180000009</v>
      </c>
      <c r="AT72" s="158">
        <f t="shared" si="313"/>
        <v>377647.8661080001</v>
      </c>
      <c r="AU72" s="158">
        <f t="shared" si="314"/>
        <v>377647.8661080001</v>
      </c>
      <c r="AV72" s="158">
        <f t="shared" si="315"/>
        <v>377647.8661080001</v>
      </c>
      <c r="AW72" s="158">
        <f t="shared" si="316"/>
        <v>377647.8661080001</v>
      </c>
      <c r="AX72" s="158">
        <f t="shared" si="317"/>
        <v>377647.8661080001</v>
      </c>
      <c r="AY72" s="158">
        <f t="shared" si="318"/>
        <v>377647.8661080001</v>
      </c>
      <c r="AZ72" s="158">
        <f t="shared" si="319"/>
        <v>377647.8661080001</v>
      </c>
      <c r="BA72" s="158">
        <f t="shared" si="320"/>
        <v>377647.8661080001</v>
      </c>
      <c r="BB72" s="158">
        <f t="shared" si="321"/>
        <v>377647.8661080001</v>
      </c>
      <c r="BC72" s="158">
        <f t="shared" si="322"/>
        <v>377647.8661080001</v>
      </c>
      <c r="BD72" s="158">
        <f t="shared" si="323"/>
        <v>377647.8661080001</v>
      </c>
      <c r="BE72" s="158">
        <f t="shared" si="324"/>
        <v>377647.8661080001</v>
      </c>
      <c r="BF72" s="158">
        <f t="shared" si="325"/>
        <v>392753.78075232013</v>
      </c>
      <c r="BG72" s="158">
        <f t="shared" si="326"/>
        <v>392753.78075232013</v>
      </c>
      <c r="BH72" s="158">
        <f t="shared" si="327"/>
        <v>392753.78075232013</v>
      </c>
      <c r="BI72" s="158">
        <f t="shared" si="328"/>
        <v>392753.78075232013</v>
      </c>
      <c r="BJ72" s="158">
        <f t="shared" si="329"/>
        <v>392753.78075232013</v>
      </c>
      <c r="BK72" s="158">
        <f t="shared" si="330"/>
        <v>392753.78075232013</v>
      </c>
      <c r="BL72" s="158">
        <f t="shared" si="331"/>
        <v>392753.78075232013</v>
      </c>
      <c r="BM72" s="158">
        <f t="shared" si="332"/>
        <v>392753.78075232013</v>
      </c>
      <c r="BN72" s="158">
        <f t="shared" si="333"/>
        <v>392753.78075232013</v>
      </c>
      <c r="BO72" s="158">
        <f t="shared" si="334"/>
        <v>392753.78075232013</v>
      </c>
      <c r="BP72" s="158">
        <f t="shared" si="335"/>
        <v>392753.78075232013</v>
      </c>
      <c r="BQ72" s="158">
        <f t="shared" si="336"/>
        <v>392753.78075232013</v>
      </c>
    </row>
    <row r="73" spans="1:69" hidden="1" x14ac:dyDescent="0.25">
      <c r="A73" s="339">
        <f>+CUC!A1509</f>
        <v>511025</v>
      </c>
      <c r="B73" s="343" t="str">
        <f>+CUC!B1509</f>
        <v xml:space="preserve">         INFORMACION COMERCIAL</v>
      </c>
      <c r="C73" s="340">
        <f>+CUC!D1509</f>
        <v>0</v>
      </c>
      <c r="D73" s="340">
        <f>+CUC!E1509</f>
        <v>0</v>
      </c>
      <c r="E73" s="340">
        <f>+CUC!F1509</f>
        <v>0</v>
      </c>
      <c r="F73" s="340">
        <f>+CUC!G1509</f>
        <v>0</v>
      </c>
      <c r="G73" s="340">
        <f>+CUC!H1509</f>
        <v>0</v>
      </c>
      <c r="H73" s="340">
        <f t="shared" si="338"/>
        <v>0</v>
      </c>
      <c r="I73" s="333">
        <f t="shared" si="339"/>
        <v>0</v>
      </c>
      <c r="J73" s="330">
        <f t="shared" si="240"/>
        <v>0</v>
      </c>
      <c r="K73" s="330">
        <f t="shared" ref="K73:U73" si="341">+J73</f>
        <v>0</v>
      </c>
      <c r="L73" s="330">
        <f t="shared" si="341"/>
        <v>0</v>
      </c>
      <c r="M73" s="330">
        <f t="shared" si="341"/>
        <v>0</v>
      </c>
      <c r="N73" s="330">
        <f t="shared" si="341"/>
        <v>0</v>
      </c>
      <c r="O73" s="330">
        <f t="shared" si="341"/>
        <v>0</v>
      </c>
      <c r="P73" s="330">
        <f t="shared" si="341"/>
        <v>0</v>
      </c>
      <c r="Q73" s="330">
        <f t="shared" si="341"/>
        <v>0</v>
      </c>
      <c r="R73" s="330">
        <f t="shared" si="341"/>
        <v>0</v>
      </c>
      <c r="S73" s="330">
        <f t="shared" si="341"/>
        <v>0</v>
      </c>
      <c r="T73" s="330">
        <f t="shared" si="341"/>
        <v>0</v>
      </c>
      <c r="U73" s="330">
        <f t="shared" si="341"/>
        <v>0</v>
      </c>
      <c r="V73" s="158">
        <f t="shared" si="289"/>
        <v>0</v>
      </c>
      <c r="W73" s="158">
        <f t="shared" si="290"/>
        <v>0</v>
      </c>
      <c r="X73" s="158">
        <f t="shared" si="291"/>
        <v>0</v>
      </c>
      <c r="Y73" s="158">
        <f t="shared" si="292"/>
        <v>0</v>
      </c>
      <c r="Z73" s="158">
        <f t="shared" si="293"/>
        <v>0</v>
      </c>
      <c r="AA73" s="158">
        <f t="shared" si="294"/>
        <v>0</v>
      </c>
      <c r="AB73" s="158">
        <f t="shared" si="295"/>
        <v>0</v>
      </c>
      <c r="AC73" s="158">
        <f t="shared" si="296"/>
        <v>0</v>
      </c>
      <c r="AD73" s="158">
        <f t="shared" si="297"/>
        <v>0</v>
      </c>
      <c r="AE73" s="158">
        <f t="shared" si="298"/>
        <v>0</v>
      </c>
      <c r="AF73" s="158">
        <f t="shared" si="299"/>
        <v>0</v>
      </c>
      <c r="AG73" s="158">
        <f t="shared" si="300"/>
        <v>0</v>
      </c>
      <c r="AH73" s="158">
        <f t="shared" si="301"/>
        <v>0</v>
      </c>
      <c r="AI73" s="158">
        <f t="shared" si="302"/>
        <v>0</v>
      </c>
      <c r="AJ73" s="158">
        <f t="shared" si="303"/>
        <v>0</v>
      </c>
      <c r="AK73" s="158">
        <f t="shared" si="304"/>
        <v>0</v>
      </c>
      <c r="AL73" s="158">
        <f t="shared" si="305"/>
        <v>0</v>
      </c>
      <c r="AM73" s="158">
        <f t="shared" si="306"/>
        <v>0</v>
      </c>
      <c r="AN73" s="158">
        <f t="shared" si="307"/>
        <v>0</v>
      </c>
      <c r="AO73" s="158">
        <f t="shared" si="308"/>
        <v>0</v>
      </c>
      <c r="AP73" s="158">
        <f t="shared" si="309"/>
        <v>0</v>
      </c>
      <c r="AQ73" s="158">
        <f t="shared" si="310"/>
        <v>0</v>
      </c>
      <c r="AR73" s="158">
        <f t="shared" si="311"/>
        <v>0</v>
      </c>
      <c r="AS73" s="158">
        <f t="shared" si="312"/>
        <v>0</v>
      </c>
      <c r="AT73" s="158">
        <f t="shared" si="313"/>
        <v>0</v>
      </c>
      <c r="AU73" s="158">
        <f t="shared" si="314"/>
        <v>0</v>
      </c>
      <c r="AV73" s="158">
        <f t="shared" si="315"/>
        <v>0</v>
      </c>
      <c r="AW73" s="158">
        <f t="shared" si="316"/>
        <v>0</v>
      </c>
      <c r="AX73" s="158">
        <f t="shared" si="317"/>
        <v>0</v>
      </c>
      <c r="AY73" s="158">
        <f t="shared" si="318"/>
        <v>0</v>
      </c>
      <c r="AZ73" s="158">
        <f t="shared" si="319"/>
        <v>0</v>
      </c>
      <c r="BA73" s="158">
        <f t="shared" si="320"/>
        <v>0</v>
      </c>
      <c r="BB73" s="158">
        <f t="shared" si="321"/>
        <v>0</v>
      </c>
      <c r="BC73" s="158">
        <f t="shared" si="322"/>
        <v>0</v>
      </c>
      <c r="BD73" s="158">
        <f t="shared" si="323"/>
        <v>0</v>
      </c>
      <c r="BE73" s="158">
        <f t="shared" si="324"/>
        <v>0</v>
      </c>
      <c r="BF73" s="158">
        <f t="shared" si="325"/>
        <v>0</v>
      </c>
      <c r="BG73" s="158">
        <f t="shared" si="326"/>
        <v>0</v>
      </c>
      <c r="BH73" s="158">
        <f t="shared" si="327"/>
        <v>0</v>
      </c>
      <c r="BI73" s="158">
        <f t="shared" si="328"/>
        <v>0</v>
      </c>
      <c r="BJ73" s="158">
        <f t="shared" si="329"/>
        <v>0</v>
      </c>
      <c r="BK73" s="158">
        <f t="shared" si="330"/>
        <v>0</v>
      </c>
      <c r="BL73" s="158">
        <f t="shared" si="331"/>
        <v>0</v>
      </c>
      <c r="BM73" s="158">
        <f t="shared" si="332"/>
        <v>0</v>
      </c>
      <c r="BN73" s="158">
        <f t="shared" si="333"/>
        <v>0</v>
      </c>
      <c r="BO73" s="158">
        <f t="shared" si="334"/>
        <v>0</v>
      </c>
      <c r="BP73" s="158">
        <f t="shared" si="335"/>
        <v>0</v>
      </c>
      <c r="BQ73" s="158">
        <f t="shared" si="336"/>
        <v>0</v>
      </c>
    </row>
    <row r="74" spans="1:69" hidden="1" x14ac:dyDescent="0.25">
      <c r="A74" s="339">
        <f>+CUC!A1510</f>
        <v>511026</v>
      </c>
      <c r="B74" s="343" t="str">
        <f>+CUC!B1510</f>
        <v xml:space="preserve">         GASTOS DE  REPRESENTACION</v>
      </c>
      <c r="C74" s="340">
        <f>+CUC!D1510</f>
        <v>0</v>
      </c>
      <c r="D74" s="340">
        <f>+CUC!E1510</f>
        <v>0</v>
      </c>
      <c r="E74" s="340">
        <f>+CUC!F1510</f>
        <v>0</v>
      </c>
      <c r="F74" s="340">
        <f>+CUC!G1510</f>
        <v>0</v>
      </c>
      <c r="G74" s="340">
        <f>+CUC!H1510</f>
        <v>0</v>
      </c>
      <c r="H74" s="340">
        <f t="shared" si="338"/>
        <v>3000000</v>
      </c>
      <c r="I74" s="333">
        <f t="shared" si="339"/>
        <v>0</v>
      </c>
      <c r="J74" s="330">
        <v>500000</v>
      </c>
      <c r="K74" s="330">
        <f t="shared" ref="K74:U74" si="342">+J74</f>
        <v>500000</v>
      </c>
      <c r="L74" s="330">
        <f t="shared" si="342"/>
        <v>500000</v>
      </c>
      <c r="M74" s="330">
        <f t="shared" si="342"/>
        <v>500000</v>
      </c>
      <c r="N74" s="330">
        <f t="shared" si="342"/>
        <v>500000</v>
      </c>
      <c r="O74" s="330">
        <f t="shared" si="342"/>
        <v>500000</v>
      </c>
      <c r="P74" s="330">
        <f>+I74</f>
        <v>0</v>
      </c>
      <c r="Q74" s="330">
        <f t="shared" si="342"/>
        <v>0</v>
      </c>
      <c r="R74" s="330">
        <f t="shared" si="342"/>
        <v>0</v>
      </c>
      <c r="S74" s="330">
        <f t="shared" si="342"/>
        <v>0</v>
      </c>
      <c r="T74" s="330">
        <f t="shared" si="342"/>
        <v>0</v>
      </c>
      <c r="U74" s="330">
        <f t="shared" si="342"/>
        <v>0</v>
      </c>
      <c r="V74" s="158">
        <f>+U74</f>
        <v>0</v>
      </c>
      <c r="W74" s="158">
        <f>+V74</f>
        <v>0</v>
      </c>
      <c r="X74" s="158">
        <f>+W74</f>
        <v>0</v>
      </c>
      <c r="Y74" s="158">
        <f t="shared" ref="Y74:AA74" si="343">+X74</f>
        <v>0</v>
      </c>
      <c r="Z74" s="158">
        <f t="shared" si="343"/>
        <v>0</v>
      </c>
      <c r="AA74" s="158">
        <f t="shared" si="343"/>
        <v>0</v>
      </c>
      <c r="AB74" s="158">
        <f t="shared" si="295"/>
        <v>0</v>
      </c>
      <c r="AC74" s="158">
        <f t="shared" si="296"/>
        <v>0</v>
      </c>
      <c r="AD74" s="158">
        <f t="shared" si="297"/>
        <v>0</v>
      </c>
      <c r="AE74" s="158">
        <f t="shared" si="298"/>
        <v>0</v>
      </c>
      <c r="AF74" s="158">
        <f t="shared" si="299"/>
        <v>0</v>
      </c>
      <c r="AG74" s="158">
        <f t="shared" si="300"/>
        <v>0</v>
      </c>
      <c r="AH74" s="158">
        <f t="shared" si="301"/>
        <v>0</v>
      </c>
      <c r="AI74" s="158">
        <f t="shared" si="302"/>
        <v>0</v>
      </c>
      <c r="AJ74" s="158">
        <f t="shared" si="303"/>
        <v>0</v>
      </c>
      <c r="AK74" s="158">
        <f t="shared" si="304"/>
        <v>0</v>
      </c>
      <c r="AL74" s="158">
        <f t="shared" si="305"/>
        <v>0</v>
      </c>
      <c r="AM74" s="158">
        <f t="shared" si="306"/>
        <v>0</v>
      </c>
      <c r="AN74" s="158">
        <f t="shared" si="307"/>
        <v>0</v>
      </c>
      <c r="AO74" s="158">
        <f t="shared" si="308"/>
        <v>0</v>
      </c>
      <c r="AP74" s="158">
        <f t="shared" si="309"/>
        <v>0</v>
      </c>
      <c r="AQ74" s="158">
        <f t="shared" si="310"/>
        <v>0</v>
      </c>
      <c r="AR74" s="158">
        <f t="shared" si="311"/>
        <v>0</v>
      </c>
      <c r="AS74" s="158">
        <f t="shared" si="312"/>
        <v>0</v>
      </c>
      <c r="AT74" s="158">
        <f t="shared" si="313"/>
        <v>0</v>
      </c>
      <c r="AU74" s="158">
        <f t="shared" si="314"/>
        <v>0</v>
      </c>
      <c r="AV74" s="158">
        <f t="shared" si="315"/>
        <v>0</v>
      </c>
      <c r="AW74" s="158">
        <f t="shared" si="316"/>
        <v>0</v>
      </c>
      <c r="AX74" s="158">
        <f t="shared" si="317"/>
        <v>0</v>
      </c>
      <c r="AY74" s="158">
        <f t="shared" si="318"/>
        <v>0</v>
      </c>
      <c r="AZ74" s="158">
        <f t="shared" si="319"/>
        <v>0</v>
      </c>
      <c r="BA74" s="158">
        <f t="shared" si="320"/>
        <v>0</v>
      </c>
      <c r="BB74" s="158">
        <f t="shared" si="321"/>
        <v>0</v>
      </c>
      <c r="BC74" s="158">
        <f t="shared" si="322"/>
        <v>0</v>
      </c>
      <c r="BD74" s="158">
        <f t="shared" si="323"/>
        <v>0</v>
      </c>
      <c r="BE74" s="158">
        <f t="shared" si="324"/>
        <v>0</v>
      </c>
      <c r="BF74" s="158">
        <f t="shared" si="325"/>
        <v>0</v>
      </c>
      <c r="BG74" s="158">
        <f t="shared" si="326"/>
        <v>0</v>
      </c>
      <c r="BH74" s="158">
        <f t="shared" si="327"/>
        <v>0</v>
      </c>
      <c r="BI74" s="158">
        <f t="shared" si="328"/>
        <v>0</v>
      </c>
      <c r="BJ74" s="158">
        <f t="shared" si="329"/>
        <v>0</v>
      </c>
      <c r="BK74" s="158">
        <f t="shared" si="330"/>
        <v>0</v>
      </c>
      <c r="BL74" s="158">
        <f t="shared" si="331"/>
        <v>0</v>
      </c>
      <c r="BM74" s="158">
        <f t="shared" si="332"/>
        <v>0</v>
      </c>
      <c r="BN74" s="158">
        <f t="shared" si="333"/>
        <v>0</v>
      </c>
      <c r="BO74" s="158">
        <f t="shared" si="334"/>
        <v>0</v>
      </c>
      <c r="BP74" s="158">
        <f t="shared" si="335"/>
        <v>0</v>
      </c>
      <c r="BQ74" s="158">
        <f t="shared" si="336"/>
        <v>0</v>
      </c>
    </row>
    <row r="75" spans="1:69" hidden="1" x14ac:dyDescent="0.25">
      <c r="A75" s="339">
        <f>+CUC!A1511</f>
        <v>511027</v>
      </c>
      <c r="B75" s="343" t="str">
        <f>+CUC!B1511</f>
        <v xml:space="preserve">         GASTOS DE VIAJES</v>
      </c>
      <c r="C75" s="340">
        <f>+CUC!D1511</f>
        <v>137311</v>
      </c>
      <c r="D75" s="340">
        <f>+CUC!E1511</f>
        <v>119328</v>
      </c>
      <c r="E75" s="340">
        <f>+CUC!F1511</f>
        <v>0</v>
      </c>
      <c r="F75" s="340">
        <f>+CUC!G1511</f>
        <v>0</v>
      </c>
      <c r="G75" s="340">
        <f>+CUC!H1511</f>
        <v>0</v>
      </c>
      <c r="H75" s="340">
        <f t="shared" si="338"/>
        <v>0</v>
      </c>
      <c r="I75" s="333">
        <f t="shared" si="339"/>
        <v>0</v>
      </c>
      <c r="J75" s="330">
        <f t="shared" si="240"/>
        <v>0</v>
      </c>
      <c r="K75" s="330">
        <f t="shared" ref="K75:U75" si="344">+J75</f>
        <v>0</v>
      </c>
      <c r="L75" s="330">
        <f t="shared" si="344"/>
        <v>0</v>
      </c>
      <c r="M75" s="330">
        <f t="shared" si="344"/>
        <v>0</v>
      </c>
      <c r="N75" s="330">
        <f t="shared" si="344"/>
        <v>0</v>
      </c>
      <c r="O75" s="330">
        <f t="shared" si="344"/>
        <v>0</v>
      </c>
      <c r="P75" s="330">
        <f t="shared" si="344"/>
        <v>0</v>
      </c>
      <c r="Q75" s="330">
        <f t="shared" si="344"/>
        <v>0</v>
      </c>
      <c r="R75" s="330">
        <f t="shared" si="344"/>
        <v>0</v>
      </c>
      <c r="S75" s="330">
        <f t="shared" si="344"/>
        <v>0</v>
      </c>
      <c r="T75" s="330">
        <f t="shared" si="344"/>
        <v>0</v>
      </c>
      <c r="U75" s="330">
        <f t="shared" si="344"/>
        <v>0</v>
      </c>
      <c r="V75" s="158">
        <f t="shared" si="289"/>
        <v>0</v>
      </c>
      <c r="W75" s="158">
        <f t="shared" si="290"/>
        <v>0</v>
      </c>
      <c r="X75" s="158">
        <f t="shared" si="291"/>
        <v>0</v>
      </c>
      <c r="Y75" s="158">
        <f t="shared" si="292"/>
        <v>0</v>
      </c>
      <c r="Z75" s="158">
        <f t="shared" si="293"/>
        <v>0</v>
      </c>
      <c r="AA75" s="158">
        <f t="shared" si="294"/>
        <v>0</v>
      </c>
      <c r="AB75" s="158">
        <f t="shared" si="295"/>
        <v>0</v>
      </c>
      <c r="AC75" s="158">
        <f t="shared" si="296"/>
        <v>0</v>
      </c>
      <c r="AD75" s="158">
        <f t="shared" si="297"/>
        <v>0</v>
      </c>
      <c r="AE75" s="158">
        <f t="shared" si="298"/>
        <v>0</v>
      </c>
      <c r="AF75" s="158">
        <f t="shared" si="299"/>
        <v>0</v>
      </c>
      <c r="AG75" s="158">
        <f t="shared" si="300"/>
        <v>0</v>
      </c>
      <c r="AH75" s="158">
        <f t="shared" si="301"/>
        <v>0</v>
      </c>
      <c r="AI75" s="158">
        <f t="shared" si="302"/>
        <v>0</v>
      </c>
      <c r="AJ75" s="158">
        <f t="shared" si="303"/>
        <v>0</v>
      </c>
      <c r="AK75" s="158">
        <f t="shared" si="304"/>
        <v>0</v>
      </c>
      <c r="AL75" s="158">
        <f t="shared" si="305"/>
        <v>0</v>
      </c>
      <c r="AM75" s="158">
        <f t="shared" si="306"/>
        <v>0</v>
      </c>
      <c r="AN75" s="158">
        <f t="shared" si="307"/>
        <v>0</v>
      </c>
      <c r="AO75" s="158">
        <f t="shared" si="308"/>
        <v>0</v>
      </c>
      <c r="AP75" s="158">
        <f t="shared" si="309"/>
        <v>0</v>
      </c>
      <c r="AQ75" s="158">
        <f t="shared" si="310"/>
        <v>0</v>
      </c>
      <c r="AR75" s="158">
        <f t="shared" si="311"/>
        <v>0</v>
      </c>
      <c r="AS75" s="158">
        <f t="shared" si="312"/>
        <v>0</v>
      </c>
      <c r="AT75" s="158">
        <f t="shared" si="313"/>
        <v>0</v>
      </c>
      <c r="AU75" s="158">
        <f t="shared" si="314"/>
        <v>0</v>
      </c>
      <c r="AV75" s="158">
        <f t="shared" si="315"/>
        <v>0</v>
      </c>
      <c r="AW75" s="158">
        <f t="shared" si="316"/>
        <v>0</v>
      </c>
      <c r="AX75" s="158">
        <f t="shared" si="317"/>
        <v>0</v>
      </c>
      <c r="AY75" s="158">
        <f t="shared" si="318"/>
        <v>0</v>
      </c>
      <c r="AZ75" s="158">
        <f t="shared" si="319"/>
        <v>0</v>
      </c>
      <c r="BA75" s="158">
        <f t="shared" si="320"/>
        <v>0</v>
      </c>
      <c r="BB75" s="158">
        <f t="shared" si="321"/>
        <v>0</v>
      </c>
      <c r="BC75" s="158">
        <f t="shared" si="322"/>
        <v>0</v>
      </c>
      <c r="BD75" s="158">
        <f t="shared" si="323"/>
        <v>0</v>
      </c>
      <c r="BE75" s="158">
        <f t="shared" si="324"/>
        <v>0</v>
      </c>
      <c r="BF75" s="158">
        <f t="shared" si="325"/>
        <v>0</v>
      </c>
      <c r="BG75" s="158">
        <f t="shared" si="326"/>
        <v>0</v>
      </c>
      <c r="BH75" s="158">
        <f t="shared" si="327"/>
        <v>0</v>
      </c>
      <c r="BI75" s="158">
        <f t="shared" si="328"/>
        <v>0</v>
      </c>
      <c r="BJ75" s="158">
        <f t="shared" si="329"/>
        <v>0</v>
      </c>
      <c r="BK75" s="158">
        <f t="shared" si="330"/>
        <v>0</v>
      </c>
      <c r="BL75" s="158">
        <f t="shared" si="331"/>
        <v>0</v>
      </c>
      <c r="BM75" s="158">
        <f t="shared" si="332"/>
        <v>0</v>
      </c>
      <c r="BN75" s="158">
        <f t="shared" si="333"/>
        <v>0</v>
      </c>
      <c r="BO75" s="158">
        <f t="shared" si="334"/>
        <v>0</v>
      </c>
      <c r="BP75" s="158">
        <f t="shared" si="335"/>
        <v>0</v>
      </c>
      <c r="BQ75" s="158">
        <f t="shared" si="336"/>
        <v>0</v>
      </c>
    </row>
    <row r="76" spans="1:69" hidden="1" x14ac:dyDescent="0.25">
      <c r="A76" s="339">
        <f>+CUC!A1512</f>
        <v>511028</v>
      </c>
      <c r="B76" s="343" t="str">
        <f>+CUC!B1512</f>
        <v xml:space="preserve">         SERVICIOS TEMPORALES</v>
      </c>
      <c r="C76" s="340">
        <f>+CUC!D1512</f>
        <v>0</v>
      </c>
      <c r="D76" s="340">
        <f>+CUC!E1512</f>
        <v>0</v>
      </c>
      <c r="E76" s="340">
        <f>+CUC!F1512</f>
        <v>0</v>
      </c>
      <c r="F76" s="340">
        <f>+CUC!G1512</f>
        <v>0</v>
      </c>
      <c r="G76" s="340">
        <f>+CUC!H1512</f>
        <v>0</v>
      </c>
      <c r="H76" s="340">
        <f t="shared" si="338"/>
        <v>0</v>
      </c>
      <c r="I76" s="333">
        <f t="shared" si="339"/>
        <v>0</v>
      </c>
      <c r="J76" s="330">
        <f t="shared" si="240"/>
        <v>0</v>
      </c>
      <c r="K76" s="330">
        <f t="shared" ref="K76:U76" si="345">+J76</f>
        <v>0</v>
      </c>
      <c r="L76" s="330">
        <f t="shared" si="345"/>
        <v>0</v>
      </c>
      <c r="M76" s="330">
        <f t="shared" si="345"/>
        <v>0</v>
      </c>
      <c r="N76" s="330">
        <f t="shared" si="345"/>
        <v>0</v>
      </c>
      <c r="O76" s="330">
        <f t="shared" si="345"/>
        <v>0</v>
      </c>
      <c r="P76" s="330">
        <f t="shared" si="345"/>
        <v>0</v>
      </c>
      <c r="Q76" s="330">
        <f t="shared" si="345"/>
        <v>0</v>
      </c>
      <c r="R76" s="330">
        <f t="shared" si="345"/>
        <v>0</v>
      </c>
      <c r="S76" s="330">
        <f t="shared" si="345"/>
        <v>0</v>
      </c>
      <c r="T76" s="330">
        <f t="shared" si="345"/>
        <v>0</v>
      </c>
      <c r="U76" s="330">
        <f t="shared" si="345"/>
        <v>0</v>
      </c>
      <c r="V76" s="158">
        <f t="shared" si="289"/>
        <v>0</v>
      </c>
      <c r="W76" s="158">
        <f t="shared" si="290"/>
        <v>0</v>
      </c>
      <c r="X76" s="158">
        <f t="shared" si="291"/>
        <v>0</v>
      </c>
      <c r="Y76" s="158">
        <f t="shared" si="292"/>
        <v>0</v>
      </c>
      <c r="Z76" s="158">
        <f t="shared" si="293"/>
        <v>0</v>
      </c>
      <c r="AA76" s="158">
        <f t="shared" si="294"/>
        <v>0</v>
      </c>
      <c r="AB76" s="158">
        <f t="shared" si="295"/>
        <v>0</v>
      </c>
      <c r="AC76" s="158">
        <f t="shared" si="296"/>
        <v>0</v>
      </c>
      <c r="AD76" s="158">
        <f t="shared" si="297"/>
        <v>0</v>
      </c>
      <c r="AE76" s="158">
        <f t="shared" si="298"/>
        <v>0</v>
      </c>
      <c r="AF76" s="158">
        <f t="shared" si="299"/>
        <v>0</v>
      </c>
      <c r="AG76" s="158">
        <f t="shared" si="300"/>
        <v>0</v>
      </c>
      <c r="AH76" s="158">
        <f t="shared" si="301"/>
        <v>0</v>
      </c>
      <c r="AI76" s="158">
        <f t="shared" si="302"/>
        <v>0</v>
      </c>
      <c r="AJ76" s="158">
        <f t="shared" si="303"/>
        <v>0</v>
      </c>
      <c r="AK76" s="158">
        <f t="shared" si="304"/>
        <v>0</v>
      </c>
      <c r="AL76" s="158">
        <f t="shared" si="305"/>
        <v>0</v>
      </c>
      <c r="AM76" s="158">
        <f t="shared" si="306"/>
        <v>0</v>
      </c>
      <c r="AN76" s="158">
        <f t="shared" si="307"/>
        <v>0</v>
      </c>
      <c r="AO76" s="158">
        <f t="shared" si="308"/>
        <v>0</v>
      </c>
      <c r="AP76" s="158">
        <f t="shared" si="309"/>
        <v>0</v>
      </c>
      <c r="AQ76" s="158">
        <f t="shared" si="310"/>
        <v>0</v>
      </c>
      <c r="AR76" s="158">
        <f t="shared" si="311"/>
        <v>0</v>
      </c>
      <c r="AS76" s="158">
        <f t="shared" si="312"/>
        <v>0</v>
      </c>
      <c r="AT76" s="158">
        <f t="shared" si="313"/>
        <v>0</v>
      </c>
      <c r="AU76" s="158">
        <f t="shared" si="314"/>
        <v>0</v>
      </c>
      <c r="AV76" s="158">
        <f t="shared" si="315"/>
        <v>0</v>
      </c>
      <c r="AW76" s="158">
        <f t="shared" si="316"/>
        <v>0</v>
      </c>
      <c r="AX76" s="158">
        <f t="shared" si="317"/>
        <v>0</v>
      </c>
      <c r="AY76" s="158">
        <f t="shared" si="318"/>
        <v>0</v>
      </c>
      <c r="AZ76" s="158">
        <f t="shared" si="319"/>
        <v>0</v>
      </c>
      <c r="BA76" s="158">
        <f t="shared" si="320"/>
        <v>0</v>
      </c>
      <c r="BB76" s="158">
        <f t="shared" si="321"/>
        <v>0</v>
      </c>
      <c r="BC76" s="158">
        <f t="shared" si="322"/>
        <v>0</v>
      </c>
      <c r="BD76" s="158">
        <f t="shared" si="323"/>
        <v>0</v>
      </c>
      <c r="BE76" s="158">
        <f t="shared" si="324"/>
        <v>0</v>
      </c>
      <c r="BF76" s="158">
        <f t="shared" si="325"/>
        <v>0</v>
      </c>
      <c r="BG76" s="158">
        <f t="shared" si="326"/>
        <v>0</v>
      </c>
      <c r="BH76" s="158">
        <f t="shared" si="327"/>
        <v>0</v>
      </c>
      <c r="BI76" s="158">
        <f t="shared" si="328"/>
        <v>0</v>
      </c>
      <c r="BJ76" s="158">
        <f t="shared" si="329"/>
        <v>0</v>
      </c>
      <c r="BK76" s="158">
        <f t="shared" si="330"/>
        <v>0</v>
      </c>
      <c r="BL76" s="158">
        <f t="shared" si="331"/>
        <v>0</v>
      </c>
      <c r="BM76" s="158">
        <f t="shared" si="332"/>
        <v>0</v>
      </c>
      <c r="BN76" s="158">
        <f t="shared" si="333"/>
        <v>0</v>
      </c>
      <c r="BO76" s="158">
        <f t="shared" si="334"/>
        <v>0</v>
      </c>
      <c r="BP76" s="158">
        <f t="shared" si="335"/>
        <v>0</v>
      </c>
      <c r="BQ76" s="158">
        <f t="shared" si="336"/>
        <v>0</v>
      </c>
    </row>
    <row r="77" spans="1:69" hidden="1" x14ac:dyDescent="0.25">
      <c r="A77" s="339">
        <f>+CUC!A1513</f>
        <v>511029</v>
      </c>
      <c r="B77" s="343" t="str">
        <f>+CUC!B1513</f>
        <v xml:space="preserve">         VIGILANCIA PRIVADA</v>
      </c>
      <c r="C77" s="340">
        <f>+CUC!D1513</f>
        <v>0</v>
      </c>
      <c r="D77" s="340">
        <f>+CUC!E1513</f>
        <v>0</v>
      </c>
      <c r="E77" s="340">
        <f>+CUC!F1513</f>
        <v>0</v>
      </c>
      <c r="F77" s="340">
        <f>+CUC!G1513</f>
        <v>0</v>
      </c>
      <c r="G77" s="340">
        <f>+CUC!H1513</f>
        <v>0</v>
      </c>
      <c r="H77" s="340">
        <f t="shared" si="338"/>
        <v>0</v>
      </c>
      <c r="I77" s="333">
        <f t="shared" si="339"/>
        <v>0</v>
      </c>
      <c r="J77" s="330">
        <f t="shared" si="240"/>
        <v>0</v>
      </c>
      <c r="K77" s="330">
        <f t="shared" ref="K77:U77" si="346">+J77</f>
        <v>0</v>
      </c>
      <c r="L77" s="330">
        <f t="shared" si="346"/>
        <v>0</v>
      </c>
      <c r="M77" s="330">
        <f t="shared" si="346"/>
        <v>0</v>
      </c>
      <c r="N77" s="330">
        <f t="shared" si="346"/>
        <v>0</v>
      </c>
      <c r="O77" s="330">
        <f t="shared" si="346"/>
        <v>0</v>
      </c>
      <c r="P77" s="330">
        <f t="shared" si="346"/>
        <v>0</v>
      </c>
      <c r="Q77" s="330">
        <f t="shared" si="346"/>
        <v>0</v>
      </c>
      <c r="R77" s="330">
        <f t="shared" si="346"/>
        <v>0</v>
      </c>
      <c r="S77" s="330">
        <f t="shared" si="346"/>
        <v>0</v>
      </c>
      <c r="T77" s="330">
        <f t="shared" si="346"/>
        <v>0</v>
      </c>
      <c r="U77" s="330">
        <f t="shared" si="346"/>
        <v>0</v>
      </c>
      <c r="V77" s="158">
        <f t="shared" si="289"/>
        <v>0</v>
      </c>
      <c r="W77" s="158">
        <f t="shared" si="290"/>
        <v>0</v>
      </c>
      <c r="X77" s="158">
        <f t="shared" si="291"/>
        <v>0</v>
      </c>
      <c r="Y77" s="158">
        <f t="shared" si="292"/>
        <v>0</v>
      </c>
      <c r="Z77" s="158">
        <f t="shared" si="293"/>
        <v>0</v>
      </c>
      <c r="AA77" s="158">
        <f t="shared" si="294"/>
        <v>0</v>
      </c>
      <c r="AB77" s="158">
        <f t="shared" si="295"/>
        <v>0</v>
      </c>
      <c r="AC77" s="158">
        <f t="shared" si="296"/>
        <v>0</v>
      </c>
      <c r="AD77" s="158">
        <f t="shared" si="297"/>
        <v>0</v>
      </c>
      <c r="AE77" s="158">
        <f t="shared" si="298"/>
        <v>0</v>
      </c>
      <c r="AF77" s="158">
        <f t="shared" si="299"/>
        <v>0</v>
      </c>
      <c r="AG77" s="158">
        <f t="shared" si="300"/>
        <v>0</v>
      </c>
      <c r="AH77" s="158">
        <f t="shared" si="301"/>
        <v>0</v>
      </c>
      <c r="AI77" s="158">
        <f t="shared" si="302"/>
        <v>0</v>
      </c>
      <c r="AJ77" s="158">
        <f t="shared" si="303"/>
        <v>0</v>
      </c>
      <c r="AK77" s="158">
        <f t="shared" si="304"/>
        <v>0</v>
      </c>
      <c r="AL77" s="158">
        <f t="shared" si="305"/>
        <v>0</v>
      </c>
      <c r="AM77" s="158">
        <f t="shared" si="306"/>
        <v>0</v>
      </c>
      <c r="AN77" s="158">
        <f t="shared" si="307"/>
        <v>0</v>
      </c>
      <c r="AO77" s="158">
        <f t="shared" si="308"/>
        <v>0</v>
      </c>
      <c r="AP77" s="158">
        <f t="shared" si="309"/>
        <v>0</v>
      </c>
      <c r="AQ77" s="158">
        <f t="shared" si="310"/>
        <v>0</v>
      </c>
      <c r="AR77" s="158">
        <f t="shared" si="311"/>
        <v>0</v>
      </c>
      <c r="AS77" s="158">
        <f t="shared" si="312"/>
        <v>0</v>
      </c>
      <c r="AT77" s="158">
        <f t="shared" si="313"/>
        <v>0</v>
      </c>
      <c r="AU77" s="158">
        <f t="shared" si="314"/>
        <v>0</v>
      </c>
      <c r="AV77" s="158">
        <f t="shared" si="315"/>
        <v>0</v>
      </c>
      <c r="AW77" s="158">
        <f t="shared" si="316"/>
        <v>0</v>
      </c>
      <c r="AX77" s="158">
        <f t="shared" si="317"/>
        <v>0</v>
      </c>
      <c r="AY77" s="158">
        <f t="shared" si="318"/>
        <v>0</v>
      </c>
      <c r="AZ77" s="158">
        <f t="shared" si="319"/>
        <v>0</v>
      </c>
      <c r="BA77" s="158">
        <f t="shared" si="320"/>
        <v>0</v>
      </c>
      <c r="BB77" s="158">
        <f t="shared" si="321"/>
        <v>0</v>
      </c>
      <c r="BC77" s="158">
        <f t="shared" si="322"/>
        <v>0</v>
      </c>
      <c r="BD77" s="158">
        <f t="shared" si="323"/>
        <v>0</v>
      </c>
      <c r="BE77" s="158">
        <f t="shared" si="324"/>
        <v>0</v>
      </c>
      <c r="BF77" s="158">
        <f t="shared" si="325"/>
        <v>0</v>
      </c>
      <c r="BG77" s="158">
        <f t="shared" si="326"/>
        <v>0</v>
      </c>
      <c r="BH77" s="158">
        <f t="shared" si="327"/>
        <v>0</v>
      </c>
      <c r="BI77" s="158">
        <f t="shared" si="328"/>
        <v>0</v>
      </c>
      <c r="BJ77" s="158">
        <f t="shared" si="329"/>
        <v>0</v>
      </c>
      <c r="BK77" s="158">
        <f t="shared" si="330"/>
        <v>0</v>
      </c>
      <c r="BL77" s="158">
        <f t="shared" si="331"/>
        <v>0</v>
      </c>
      <c r="BM77" s="158">
        <f t="shared" si="332"/>
        <v>0</v>
      </c>
      <c r="BN77" s="158">
        <f t="shared" si="333"/>
        <v>0</v>
      </c>
      <c r="BO77" s="158">
        <f t="shared" si="334"/>
        <v>0</v>
      </c>
      <c r="BP77" s="158">
        <f t="shared" si="335"/>
        <v>0</v>
      </c>
      <c r="BQ77" s="158">
        <f t="shared" si="336"/>
        <v>0</v>
      </c>
    </row>
    <row r="78" spans="1:69" x14ac:dyDescent="0.25">
      <c r="A78" s="339">
        <f>+CUC!A1514</f>
        <v>511030</v>
      </c>
      <c r="B78" s="343" t="str">
        <f>+CUC!B1514</f>
        <v xml:space="preserve">         SISTEMATIZACION</v>
      </c>
      <c r="C78" s="340">
        <f>+CUC!D1514</f>
        <v>25901136</v>
      </c>
      <c r="D78" s="340">
        <f>+CUC!E1514</f>
        <v>11817996</v>
      </c>
      <c r="E78" s="340">
        <f>+CUC!F1514</f>
        <v>17260864</v>
      </c>
      <c r="F78" s="340">
        <f>+CUC!G1514</f>
        <v>25107593</v>
      </c>
      <c r="G78" s="340">
        <f>+CUC!H1514</f>
        <v>22399424</v>
      </c>
      <c r="H78" s="340">
        <f t="shared" si="338"/>
        <v>24863360.640000001</v>
      </c>
      <c r="I78" s="333">
        <f t="shared" si="339"/>
        <v>2071946.7200000002</v>
      </c>
      <c r="J78" s="330">
        <f t="shared" si="240"/>
        <v>2071946.7200000002</v>
      </c>
      <c r="K78" s="330">
        <f t="shared" ref="K78:U78" si="347">+J78</f>
        <v>2071946.7200000002</v>
      </c>
      <c r="L78" s="330">
        <f t="shared" si="347"/>
        <v>2071946.7200000002</v>
      </c>
      <c r="M78" s="330">
        <f t="shared" si="347"/>
        <v>2071946.7200000002</v>
      </c>
      <c r="N78" s="330">
        <f t="shared" si="347"/>
        <v>2071946.7200000002</v>
      </c>
      <c r="O78" s="330">
        <f t="shared" si="347"/>
        <v>2071946.7200000002</v>
      </c>
      <c r="P78" s="330">
        <f t="shared" si="347"/>
        <v>2071946.7200000002</v>
      </c>
      <c r="Q78" s="330">
        <f t="shared" si="347"/>
        <v>2071946.7200000002</v>
      </c>
      <c r="R78" s="330">
        <f t="shared" si="347"/>
        <v>2071946.7200000002</v>
      </c>
      <c r="S78" s="330">
        <f t="shared" si="347"/>
        <v>2071946.7200000002</v>
      </c>
      <c r="T78" s="330">
        <f t="shared" si="347"/>
        <v>2071946.7200000002</v>
      </c>
      <c r="U78" s="330">
        <f t="shared" si="347"/>
        <v>2071946.7200000002</v>
      </c>
      <c r="V78" s="158">
        <f t="shared" si="289"/>
        <v>2299860.8592000003</v>
      </c>
      <c r="W78" s="158">
        <f t="shared" si="290"/>
        <v>2299860.8592000003</v>
      </c>
      <c r="X78" s="158">
        <f t="shared" si="291"/>
        <v>2299860.8592000003</v>
      </c>
      <c r="Y78" s="158">
        <f t="shared" si="292"/>
        <v>2299860.8592000003</v>
      </c>
      <c r="Z78" s="158">
        <f t="shared" si="293"/>
        <v>2299860.8592000003</v>
      </c>
      <c r="AA78" s="158">
        <f t="shared" si="294"/>
        <v>2299860.8592000003</v>
      </c>
      <c r="AB78" s="158">
        <f t="shared" si="295"/>
        <v>2299860.8592000003</v>
      </c>
      <c r="AC78" s="158">
        <f t="shared" si="296"/>
        <v>2299860.8592000003</v>
      </c>
      <c r="AD78" s="158">
        <f t="shared" si="297"/>
        <v>2299860.8592000003</v>
      </c>
      <c r="AE78" s="158">
        <f t="shared" si="298"/>
        <v>2299860.8592000003</v>
      </c>
      <c r="AF78" s="158">
        <f t="shared" si="299"/>
        <v>2299860.8592000003</v>
      </c>
      <c r="AG78" s="158">
        <f t="shared" si="300"/>
        <v>2299860.8592000003</v>
      </c>
      <c r="AH78" s="158">
        <f t="shared" si="301"/>
        <v>2483849.7279360006</v>
      </c>
      <c r="AI78" s="158">
        <f t="shared" si="302"/>
        <v>2483849.7279360006</v>
      </c>
      <c r="AJ78" s="158">
        <f t="shared" si="303"/>
        <v>2483849.7279360006</v>
      </c>
      <c r="AK78" s="158">
        <f t="shared" si="304"/>
        <v>2483849.7279360006</v>
      </c>
      <c r="AL78" s="158">
        <f t="shared" si="305"/>
        <v>2483849.7279360006</v>
      </c>
      <c r="AM78" s="158">
        <f t="shared" si="306"/>
        <v>2483849.7279360006</v>
      </c>
      <c r="AN78" s="158">
        <f t="shared" si="307"/>
        <v>2483849.7279360006</v>
      </c>
      <c r="AO78" s="158">
        <f t="shared" si="308"/>
        <v>2483849.7279360006</v>
      </c>
      <c r="AP78" s="158">
        <f t="shared" si="309"/>
        <v>2483849.7279360006</v>
      </c>
      <c r="AQ78" s="158">
        <f t="shared" si="310"/>
        <v>2483849.7279360006</v>
      </c>
      <c r="AR78" s="158">
        <f t="shared" si="311"/>
        <v>2483849.7279360006</v>
      </c>
      <c r="AS78" s="158">
        <f t="shared" si="312"/>
        <v>2483849.7279360006</v>
      </c>
      <c r="AT78" s="158">
        <f t="shared" si="313"/>
        <v>2632880.7116121608</v>
      </c>
      <c r="AU78" s="158">
        <f t="shared" si="314"/>
        <v>2632880.7116121608</v>
      </c>
      <c r="AV78" s="158">
        <f t="shared" si="315"/>
        <v>2632880.7116121608</v>
      </c>
      <c r="AW78" s="158">
        <f t="shared" si="316"/>
        <v>2632880.7116121608</v>
      </c>
      <c r="AX78" s="158">
        <f t="shared" si="317"/>
        <v>2632880.7116121608</v>
      </c>
      <c r="AY78" s="158">
        <f t="shared" si="318"/>
        <v>2632880.7116121608</v>
      </c>
      <c r="AZ78" s="158">
        <f t="shared" si="319"/>
        <v>2632880.7116121608</v>
      </c>
      <c r="BA78" s="158">
        <f t="shared" si="320"/>
        <v>2632880.7116121608</v>
      </c>
      <c r="BB78" s="158">
        <f t="shared" si="321"/>
        <v>2632880.7116121608</v>
      </c>
      <c r="BC78" s="158">
        <f t="shared" si="322"/>
        <v>2632880.7116121608</v>
      </c>
      <c r="BD78" s="158">
        <f t="shared" si="323"/>
        <v>2632880.7116121608</v>
      </c>
      <c r="BE78" s="158">
        <f t="shared" si="324"/>
        <v>2632880.7116121608</v>
      </c>
      <c r="BF78" s="158">
        <f t="shared" si="325"/>
        <v>2738195.9400766473</v>
      </c>
      <c r="BG78" s="158">
        <f t="shared" si="326"/>
        <v>2738195.9400766473</v>
      </c>
      <c r="BH78" s="158">
        <f t="shared" si="327"/>
        <v>2738195.9400766473</v>
      </c>
      <c r="BI78" s="158">
        <f t="shared" si="328"/>
        <v>2738195.9400766473</v>
      </c>
      <c r="BJ78" s="158">
        <f t="shared" si="329"/>
        <v>2738195.9400766473</v>
      </c>
      <c r="BK78" s="158">
        <f t="shared" si="330"/>
        <v>2738195.9400766473</v>
      </c>
      <c r="BL78" s="158">
        <f t="shared" si="331"/>
        <v>2738195.9400766473</v>
      </c>
      <c r="BM78" s="158">
        <f t="shared" si="332"/>
        <v>2738195.9400766473</v>
      </c>
      <c r="BN78" s="158">
        <f t="shared" si="333"/>
        <v>2738195.9400766473</v>
      </c>
      <c r="BO78" s="158">
        <f t="shared" si="334"/>
        <v>2738195.9400766473</v>
      </c>
      <c r="BP78" s="158">
        <f t="shared" si="335"/>
        <v>2738195.9400766473</v>
      </c>
      <c r="BQ78" s="158">
        <f t="shared" si="336"/>
        <v>2738195.9400766473</v>
      </c>
    </row>
    <row r="79" spans="1:69" x14ac:dyDescent="0.25">
      <c r="A79" s="339">
        <f>+CUC!A1515</f>
        <v>511031</v>
      </c>
      <c r="B79" s="343" t="str">
        <f>+CUC!B1515</f>
        <v xml:space="preserve">         CUOTAS DE SOSTENIMIENTO</v>
      </c>
      <c r="C79" s="340">
        <f>+CUC!D1515</f>
        <v>5766608</v>
      </c>
      <c r="D79" s="340">
        <f>+CUC!E1515</f>
        <v>5161870</v>
      </c>
      <c r="E79" s="340">
        <f>+CUC!F1515</f>
        <v>5402703</v>
      </c>
      <c r="F79" s="340">
        <f>+CUC!G1515</f>
        <v>5753231</v>
      </c>
      <c r="G79" s="340">
        <f>+CUC!H1515</f>
        <v>8169245.333333334</v>
      </c>
      <c r="H79" s="340">
        <f t="shared" si="338"/>
        <v>9067862.3200000022</v>
      </c>
      <c r="I79" s="333">
        <f t="shared" si="339"/>
        <v>755655.19333333347</v>
      </c>
      <c r="J79" s="330">
        <f t="shared" si="240"/>
        <v>755655.19333333347</v>
      </c>
      <c r="K79" s="330">
        <f t="shared" ref="K79:U79" si="348">+J79</f>
        <v>755655.19333333347</v>
      </c>
      <c r="L79" s="330">
        <f t="shared" si="348"/>
        <v>755655.19333333347</v>
      </c>
      <c r="M79" s="330">
        <f t="shared" si="348"/>
        <v>755655.19333333347</v>
      </c>
      <c r="N79" s="330">
        <f t="shared" si="348"/>
        <v>755655.19333333347</v>
      </c>
      <c r="O79" s="330">
        <f t="shared" si="348"/>
        <v>755655.19333333347</v>
      </c>
      <c r="P79" s="330">
        <f t="shared" si="348"/>
        <v>755655.19333333347</v>
      </c>
      <c r="Q79" s="330">
        <f t="shared" si="348"/>
        <v>755655.19333333347</v>
      </c>
      <c r="R79" s="330">
        <f t="shared" si="348"/>
        <v>755655.19333333347</v>
      </c>
      <c r="S79" s="330">
        <f t="shared" si="348"/>
        <v>755655.19333333347</v>
      </c>
      <c r="T79" s="330">
        <f t="shared" si="348"/>
        <v>755655.19333333347</v>
      </c>
      <c r="U79" s="330">
        <f t="shared" si="348"/>
        <v>755655.19333333347</v>
      </c>
      <c r="V79" s="158">
        <f t="shared" si="289"/>
        <v>838777.26460000023</v>
      </c>
      <c r="W79" s="158">
        <f t="shared" si="290"/>
        <v>838777.26460000023</v>
      </c>
      <c r="X79" s="158">
        <f t="shared" si="291"/>
        <v>838777.26460000023</v>
      </c>
      <c r="Y79" s="158">
        <f t="shared" si="292"/>
        <v>838777.26460000023</v>
      </c>
      <c r="Z79" s="158">
        <f t="shared" si="293"/>
        <v>838777.26460000023</v>
      </c>
      <c r="AA79" s="158">
        <f t="shared" si="294"/>
        <v>838777.26460000023</v>
      </c>
      <c r="AB79" s="158">
        <f t="shared" si="295"/>
        <v>838777.26460000023</v>
      </c>
      <c r="AC79" s="158">
        <f t="shared" si="296"/>
        <v>838777.26460000023</v>
      </c>
      <c r="AD79" s="158">
        <f t="shared" si="297"/>
        <v>838777.26460000023</v>
      </c>
      <c r="AE79" s="158">
        <f t="shared" si="298"/>
        <v>838777.26460000023</v>
      </c>
      <c r="AF79" s="158">
        <f t="shared" si="299"/>
        <v>838777.26460000023</v>
      </c>
      <c r="AG79" s="158">
        <f t="shared" si="300"/>
        <v>838777.26460000023</v>
      </c>
      <c r="AH79" s="158">
        <f t="shared" si="301"/>
        <v>905879.44576800033</v>
      </c>
      <c r="AI79" s="158">
        <f t="shared" si="302"/>
        <v>905879.44576800033</v>
      </c>
      <c r="AJ79" s="158">
        <f t="shared" si="303"/>
        <v>905879.44576800033</v>
      </c>
      <c r="AK79" s="158">
        <f t="shared" si="304"/>
        <v>905879.44576800033</v>
      </c>
      <c r="AL79" s="158">
        <f t="shared" si="305"/>
        <v>905879.44576800033</v>
      </c>
      <c r="AM79" s="158">
        <f t="shared" si="306"/>
        <v>905879.44576800033</v>
      </c>
      <c r="AN79" s="158">
        <f t="shared" si="307"/>
        <v>905879.44576800033</v>
      </c>
      <c r="AO79" s="158">
        <f t="shared" si="308"/>
        <v>905879.44576800033</v>
      </c>
      <c r="AP79" s="158">
        <f t="shared" si="309"/>
        <v>905879.44576800033</v>
      </c>
      <c r="AQ79" s="158">
        <f t="shared" si="310"/>
        <v>905879.44576800033</v>
      </c>
      <c r="AR79" s="158">
        <f t="shared" si="311"/>
        <v>905879.44576800033</v>
      </c>
      <c r="AS79" s="158">
        <f t="shared" si="312"/>
        <v>905879.44576800033</v>
      </c>
      <c r="AT79" s="158">
        <f t="shared" si="313"/>
        <v>960232.21251408034</v>
      </c>
      <c r="AU79" s="158">
        <f t="shared" si="314"/>
        <v>960232.21251408034</v>
      </c>
      <c r="AV79" s="158">
        <f t="shared" si="315"/>
        <v>960232.21251408034</v>
      </c>
      <c r="AW79" s="158">
        <f t="shared" si="316"/>
        <v>960232.21251408034</v>
      </c>
      <c r="AX79" s="158">
        <f t="shared" si="317"/>
        <v>960232.21251408034</v>
      </c>
      <c r="AY79" s="158">
        <f t="shared" si="318"/>
        <v>960232.21251408034</v>
      </c>
      <c r="AZ79" s="158">
        <f t="shared" si="319"/>
        <v>960232.21251408034</v>
      </c>
      <c r="BA79" s="158">
        <f t="shared" si="320"/>
        <v>960232.21251408034</v>
      </c>
      <c r="BB79" s="158">
        <f t="shared" si="321"/>
        <v>960232.21251408034</v>
      </c>
      <c r="BC79" s="158">
        <f t="shared" si="322"/>
        <v>960232.21251408034</v>
      </c>
      <c r="BD79" s="158">
        <f t="shared" si="323"/>
        <v>960232.21251408034</v>
      </c>
      <c r="BE79" s="158">
        <f t="shared" si="324"/>
        <v>960232.21251408034</v>
      </c>
      <c r="BF79" s="158">
        <f t="shared" si="325"/>
        <v>998641.50101464358</v>
      </c>
      <c r="BG79" s="158">
        <f t="shared" si="326"/>
        <v>998641.50101464358</v>
      </c>
      <c r="BH79" s="158">
        <f t="shared" si="327"/>
        <v>998641.50101464358</v>
      </c>
      <c r="BI79" s="158">
        <f t="shared" si="328"/>
        <v>998641.50101464358</v>
      </c>
      <c r="BJ79" s="158">
        <f t="shared" si="329"/>
        <v>998641.50101464358</v>
      </c>
      <c r="BK79" s="158">
        <f t="shared" si="330"/>
        <v>998641.50101464358</v>
      </c>
      <c r="BL79" s="158">
        <f t="shared" si="331"/>
        <v>998641.50101464358</v>
      </c>
      <c r="BM79" s="158">
        <f t="shared" si="332"/>
        <v>998641.50101464358</v>
      </c>
      <c r="BN79" s="158">
        <f t="shared" si="333"/>
        <v>998641.50101464358</v>
      </c>
      <c r="BO79" s="158">
        <f t="shared" si="334"/>
        <v>998641.50101464358</v>
      </c>
      <c r="BP79" s="158">
        <f t="shared" si="335"/>
        <v>998641.50101464358</v>
      </c>
      <c r="BQ79" s="158">
        <f t="shared" si="336"/>
        <v>998641.50101464358</v>
      </c>
    </row>
    <row r="80" spans="1:69" x14ac:dyDescent="0.25">
      <c r="A80" s="339">
        <f>+CUC!A1486</f>
        <v>511002</v>
      </c>
      <c r="B80" s="343" t="str">
        <f>+CUC!B1486</f>
        <v xml:space="preserve">         IMPUESTOS</v>
      </c>
      <c r="C80" s="340">
        <f>+CUC!D1486</f>
        <v>65178365.740000002</v>
      </c>
      <c r="D80" s="340">
        <f>+CUC!E1486</f>
        <v>55204914.869999997</v>
      </c>
      <c r="E80" s="340">
        <f>+CUC!F1486</f>
        <v>50813893.159999996</v>
      </c>
      <c r="F80" s="340">
        <f>+CUC!G1486</f>
        <v>42819794.740000002</v>
      </c>
      <c r="G80" s="340">
        <f>+CUC!H1486</f>
        <v>51841094.879999995</v>
      </c>
      <c r="H80" s="340">
        <f t="shared" si="338"/>
        <v>57543615.316799998</v>
      </c>
      <c r="I80" s="333">
        <f t="shared" si="339"/>
        <v>4795301.2763999999</v>
      </c>
      <c r="J80" s="330">
        <f t="shared" si="240"/>
        <v>4795301.2763999999</v>
      </c>
      <c r="K80" s="330">
        <f t="shared" ref="K80:U80" si="349">+J80</f>
        <v>4795301.2763999999</v>
      </c>
      <c r="L80" s="330">
        <f t="shared" si="349"/>
        <v>4795301.2763999999</v>
      </c>
      <c r="M80" s="330">
        <f t="shared" si="349"/>
        <v>4795301.2763999999</v>
      </c>
      <c r="N80" s="330">
        <f t="shared" si="349"/>
        <v>4795301.2763999999</v>
      </c>
      <c r="O80" s="330">
        <f t="shared" si="349"/>
        <v>4795301.2763999999</v>
      </c>
      <c r="P80" s="330">
        <f t="shared" si="349"/>
        <v>4795301.2763999999</v>
      </c>
      <c r="Q80" s="330">
        <f t="shared" si="349"/>
        <v>4795301.2763999999</v>
      </c>
      <c r="R80" s="330">
        <f t="shared" si="349"/>
        <v>4795301.2763999999</v>
      </c>
      <c r="S80" s="330">
        <f t="shared" si="349"/>
        <v>4795301.2763999999</v>
      </c>
      <c r="T80" s="330">
        <f t="shared" si="349"/>
        <v>4795301.2763999999</v>
      </c>
      <c r="U80" s="330">
        <f t="shared" si="349"/>
        <v>4795301.2763999999</v>
      </c>
      <c r="V80" s="158">
        <f t="shared" si="289"/>
        <v>5322784.4168040007</v>
      </c>
      <c r="W80" s="158">
        <f t="shared" si="290"/>
        <v>5322784.4168040007</v>
      </c>
      <c r="X80" s="158">
        <f t="shared" si="291"/>
        <v>5322784.4168040007</v>
      </c>
      <c r="Y80" s="158">
        <f t="shared" si="292"/>
        <v>5322784.4168040007</v>
      </c>
      <c r="Z80" s="158">
        <f t="shared" si="293"/>
        <v>5322784.4168040007</v>
      </c>
      <c r="AA80" s="158">
        <f t="shared" si="294"/>
        <v>5322784.4168040007</v>
      </c>
      <c r="AB80" s="158">
        <f t="shared" si="295"/>
        <v>5322784.4168040007</v>
      </c>
      <c r="AC80" s="158">
        <f t="shared" si="296"/>
        <v>5322784.4168040007</v>
      </c>
      <c r="AD80" s="158">
        <f t="shared" si="297"/>
        <v>5322784.4168040007</v>
      </c>
      <c r="AE80" s="158">
        <f t="shared" si="298"/>
        <v>5322784.4168040007</v>
      </c>
      <c r="AF80" s="158">
        <f t="shared" si="299"/>
        <v>5322784.4168040007</v>
      </c>
      <c r="AG80" s="158">
        <f t="shared" si="300"/>
        <v>5322784.4168040007</v>
      </c>
      <c r="AH80" s="158">
        <f t="shared" si="301"/>
        <v>5748607.1701483214</v>
      </c>
      <c r="AI80" s="158">
        <f t="shared" si="302"/>
        <v>5748607.1701483214</v>
      </c>
      <c r="AJ80" s="158">
        <f t="shared" si="303"/>
        <v>5748607.1701483214</v>
      </c>
      <c r="AK80" s="158">
        <f t="shared" si="304"/>
        <v>5748607.1701483214</v>
      </c>
      <c r="AL80" s="158">
        <f t="shared" si="305"/>
        <v>5748607.1701483214</v>
      </c>
      <c r="AM80" s="158">
        <f t="shared" si="306"/>
        <v>5748607.1701483214</v>
      </c>
      <c r="AN80" s="158">
        <f t="shared" si="307"/>
        <v>5748607.1701483214</v>
      </c>
      <c r="AO80" s="158">
        <f t="shared" si="308"/>
        <v>5748607.1701483214</v>
      </c>
      <c r="AP80" s="158">
        <f t="shared" si="309"/>
        <v>5748607.1701483214</v>
      </c>
      <c r="AQ80" s="158">
        <f t="shared" si="310"/>
        <v>5748607.1701483214</v>
      </c>
      <c r="AR80" s="158">
        <f t="shared" si="311"/>
        <v>5748607.1701483214</v>
      </c>
      <c r="AS80" s="158">
        <f t="shared" si="312"/>
        <v>5748607.1701483214</v>
      </c>
      <c r="AT80" s="158">
        <f t="shared" si="313"/>
        <v>6093523.6003572214</v>
      </c>
      <c r="AU80" s="158">
        <f t="shared" si="314"/>
        <v>6093523.6003572214</v>
      </c>
      <c r="AV80" s="158">
        <f t="shared" si="315"/>
        <v>6093523.6003572214</v>
      </c>
      <c r="AW80" s="158">
        <f t="shared" si="316"/>
        <v>6093523.6003572214</v>
      </c>
      <c r="AX80" s="158">
        <f t="shared" si="317"/>
        <v>6093523.6003572214</v>
      </c>
      <c r="AY80" s="158">
        <f t="shared" si="318"/>
        <v>6093523.6003572214</v>
      </c>
      <c r="AZ80" s="158">
        <f t="shared" si="319"/>
        <v>6093523.6003572214</v>
      </c>
      <c r="BA80" s="158">
        <f t="shared" si="320"/>
        <v>6093523.6003572214</v>
      </c>
      <c r="BB80" s="158">
        <f t="shared" si="321"/>
        <v>6093523.6003572214</v>
      </c>
      <c r="BC80" s="158">
        <f t="shared" si="322"/>
        <v>6093523.6003572214</v>
      </c>
      <c r="BD80" s="158">
        <f t="shared" si="323"/>
        <v>6093523.6003572214</v>
      </c>
      <c r="BE80" s="158">
        <f t="shared" si="324"/>
        <v>6093523.6003572214</v>
      </c>
      <c r="BF80" s="158">
        <f t="shared" si="325"/>
        <v>6337264.5443715109</v>
      </c>
      <c r="BG80" s="158">
        <f t="shared" si="326"/>
        <v>6337264.5443715109</v>
      </c>
      <c r="BH80" s="158">
        <f t="shared" si="327"/>
        <v>6337264.5443715109</v>
      </c>
      <c r="BI80" s="158">
        <f t="shared" si="328"/>
        <v>6337264.5443715109</v>
      </c>
      <c r="BJ80" s="158">
        <f t="shared" si="329"/>
        <v>6337264.5443715109</v>
      </c>
      <c r="BK80" s="158">
        <f t="shared" si="330"/>
        <v>6337264.5443715109</v>
      </c>
      <c r="BL80" s="158">
        <f t="shared" si="331"/>
        <v>6337264.5443715109</v>
      </c>
      <c r="BM80" s="158">
        <f t="shared" si="332"/>
        <v>6337264.5443715109</v>
      </c>
      <c r="BN80" s="158">
        <f t="shared" si="333"/>
        <v>6337264.5443715109</v>
      </c>
      <c r="BO80" s="158">
        <f t="shared" si="334"/>
        <v>6337264.5443715109</v>
      </c>
      <c r="BP80" s="158">
        <f t="shared" si="335"/>
        <v>6337264.5443715109</v>
      </c>
      <c r="BQ80" s="158">
        <f t="shared" si="336"/>
        <v>6337264.5443715109</v>
      </c>
    </row>
    <row r="81" spans="1:69" x14ac:dyDescent="0.25">
      <c r="A81" s="339">
        <f>+CUC!A1516</f>
        <v>511032</v>
      </c>
      <c r="B81" s="343" t="str">
        <f>+CUC!B1516</f>
        <v xml:space="preserve">         SUSCRIPCIONES Y PUBLICACIONES</v>
      </c>
      <c r="C81" s="340">
        <f>+CUC!D1516</f>
        <v>0</v>
      </c>
      <c r="D81" s="340">
        <f>+CUC!E1516</f>
        <v>1136530</v>
      </c>
      <c r="E81" s="340">
        <f>+CUC!F1516</f>
        <v>1202449</v>
      </c>
      <c r="F81" s="340">
        <f>+CUC!G1516</f>
        <v>1245857</v>
      </c>
      <c r="G81" s="340">
        <f>+CUC!H1516</f>
        <v>1754498.6666666665</v>
      </c>
      <c r="H81" s="340">
        <f t="shared" si="338"/>
        <v>1947493.5200000003</v>
      </c>
      <c r="I81" s="333">
        <f t="shared" si="339"/>
        <v>162291.12666666668</v>
      </c>
      <c r="J81" s="330">
        <f t="shared" si="240"/>
        <v>162291.12666666668</v>
      </c>
      <c r="K81" s="330">
        <f t="shared" ref="K81:U81" si="350">+J81</f>
        <v>162291.12666666668</v>
      </c>
      <c r="L81" s="330">
        <f t="shared" si="350"/>
        <v>162291.12666666668</v>
      </c>
      <c r="M81" s="330">
        <f t="shared" si="350"/>
        <v>162291.12666666668</v>
      </c>
      <c r="N81" s="330">
        <f t="shared" si="350"/>
        <v>162291.12666666668</v>
      </c>
      <c r="O81" s="330">
        <f t="shared" si="350"/>
        <v>162291.12666666668</v>
      </c>
      <c r="P81" s="330">
        <f t="shared" si="350"/>
        <v>162291.12666666668</v>
      </c>
      <c r="Q81" s="330">
        <f t="shared" si="350"/>
        <v>162291.12666666668</v>
      </c>
      <c r="R81" s="330">
        <f t="shared" si="350"/>
        <v>162291.12666666668</v>
      </c>
      <c r="S81" s="330">
        <f t="shared" si="350"/>
        <v>162291.12666666668</v>
      </c>
      <c r="T81" s="330">
        <f t="shared" si="350"/>
        <v>162291.12666666668</v>
      </c>
      <c r="U81" s="330">
        <f t="shared" si="350"/>
        <v>162291.12666666668</v>
      </c>
      <c r="V81" s="158">
        <f t="shared" si="289"/>
        <v>180143.15060000002</v>
      </c>
      <c r="W81" s="158">
        <f t="shared" si="290"/>
        <v>180143.15060000002</v>
      </c>
      <c r="X81" s="158">
        <f t="shared" si="291"/>
        <v>180143.15060000002</v>
      </c>
      <c r="Y81" s="158">
        <f t="shared" si="292"/>
        <v>180143.15060000002</v>
      </c>
      <c r="Z81" s="158">
        <f t="shared" si="293"/>
        <v>180143.15060000002</v>
      </c>
      <c r="AA81" s="158">
        <f t="shared" si="294"/>
        <v>180143.15060000002</v>
      </c>
      <c r="AB81" s="158">
        <f t="shared" si="295"/>
        <v>180143.15060000002</v>
      </c>
      <c r="AC81" s="158">
        <f t="shared" si="296"/>
        <v>180143.15060000002</v>
      </c>
      <c r="AD81" s="158">
        <f t="shared" si="297"/>
        <v>180143.15060000002</v>
      </c>
      <c r="AE81" s="158">
        <f t="shared" si="298"/>
        <v>180143.15060000002</v>
      </c>
      <c r="AF81" s="158">
        <f t="shared" si="299"/>
        <v>180143.15060000002</v>
      </c>
      <c r="AG81" s="158">
        <f t="shared" si="300"/>
        <v>180143.15060000002</v>
      </c>
      <c r="AH81" s="158">
        <f t="shared" si="301"/>
        <v>194554.60264800003</v>
      </c>
      <c r="AI81" s="158">
        <f t="shared" si="302"/>
        <v>194554.60264800003</v>
      </c>
      <c r="AJ81" s="158">
        <f t="shared" si="303"/>
        <v>194554.60264800003</v>
      </c>
      <c r="AK81" s="158">
        <f t="shared" si="304"/>
        <v>194554.60264800003</v>
      </c>
      <c r="AL81" s="158">
        <f t="shared" si="305"/>
        <v>194554.60264800003</v>
      </c>
      <c r="AM81" s="158">
        <f t="shared" si="306"/>
        <v>194554.60264800003</v>
      </c>
      <c r="AN81" s="158">
        <f t="shared" si="307"/>
        <v>194554.60264800003</v>
      </c>
      <c r="AO81" s="158">
        <f t="shared" si="308"/>
        <v>194554.60264800003</v>
      </c>
      <c r="AP81" s="158">
        <f t="shared" si="309"/>
        <v>194554.60264800003</v>
      </c>
      <c r="AQ81" s="158">
        <f t="shared" si="310"/>
        <v>194554.60264800003</v>
      </c>
      <c r="AR81" s="158">
        <f t="shared" si="311"/>
        <v>194554.60264800003</v>
      </c>
      <c r="AS81" s="158">
        <f t="shared" si="312"/>
        <v>194554.60264800003</v>
      </c>
      <c r="AT81" s="158">
        <f t="shared" si="313"/>
        <v>206227.87880688003</v>
      </c>
      <c r="AU81" s="158">
        <f t="shared" si="314"/>
        <v>206227.87880688003</v>
      </c>
      <c r="AV81" s="158">
        <f t="shared" si="315"/>
        <v>206227.87880688003</v>
      </c>
      <c r="AW81" s="158">
        <f t="shared" si="316"/>
        <v>206227.87880688003</v>
      </c>
      <c r="AX81" s="158">
        <f t="shared" si="317"/>
        <v>206227.87880688003</v>
      </c>
      <c r="AY81" s="158">
        <f t="shared" si="318"/>
        <v>206227.87880688003</v>
      </c>
      <c r="AZ81" s="158">
        <f t="shared" si="319"/>
        <v>206227.87880688003</v>
      </c>
      <c r="BA81" s="158">
        <f t="shared" si="320"/>
        <v>206227.87880688003</v>
      </c>
      <c r="BB81" s="158">
        <f t="shared" si="321"/>
        <v>206227.87880688003</v>
      </c>
      <c r="BC81" s="158">
        <f t="shared" si="322"/>
        <v>206227.87880688003</v>
      </c>
      <c r="BD81" s="158">
        <f t="shared" si="323"/>
        <v>206227.87880688003</v>
      </c>
      <c r="BE81" s="158">
        <f t="shared" si="324"/>
        <v>206227.87880688003</v>
      </c>
      <c r="BF81" s="158">
        <f t="shared" si="325"/>
        <v>214476.99395915525</v>
      </c>
      <c r="BG81" s="158">
        <f t="shared" si="326"/>
        <v>214476.99395915525</v>
      </c>
      <c r="BH81" s="158">
        <f t="shared" si="327"/>
        <v>214476.99395915525</v>
      </c>
      <c r="BI81" s="158">
        <f t="shared" si="328"/>
        <v>214476.99395915525</v>
      </c>
      <c r="BJ81" s="158">
        <f t="shared" si="329"/>
        <v>214476.99395915525</v>
      </c>
      <c r="BK81" s="158">
        <f t="shared" si="330"/>
        <v>214476.99395915525</v>
      </c>
      <c r="BL81" s="158">
        <f t="shared" si="331"/>
        <v>214476.99395915525</v>
      </c>
      <c r="BM81" s="158">
        <f t="shared" si="332"/>
        <v>214476.99395915525</v>
      </c>
      <c r="BN81" s="158">
        <f t="shared" si="333"/>
        <v>214476.99395915525</v>
      </c>
      <c r="BO81" s="158">
        <f t="shared" si="334"/>
        <v>214476.99395915525</v>
      </c>
      <c r="BP81" s="158">
        <f t="shared" si="335"/>
        <v>214476.99395915525</v>
      </c>
      <c r="BQ81" s="158">
        <f t="shared" si="336"/>
        <v>214476.99395915525</v>
      </c>
    </row>
    <row r="82" spans="1:69" hidden="1" x14ac:dyDescent="0.25">
      <c r="A82" s="339">
        <f>+CUC!A1517</f>
        <v>511033</v>
      </c>
      <c r="B82" s="343" t="str">
        <f>+CUC!B1517</f>
        <v xml:space="preserve">         ADECUACION E INSTALACION</v>
      </c>
      <c r="C82" s="340">
        <f>+CUC!D1517</f>
        <v>0</v>
      </c>
      <c r="D82" s="340">
        <f>+CUC!E1517</f>
        <v>0</v>
      </c>
      <c r="E82" s="340">
        <f>+CUC!F1517</f>
        <v>0</v>
      </c>
      <c r="F82" s="340">
        <f>+CUC!G1517</f>
        <v>0</v>
      </c>
      <c r="G82" s="340">
        <f>+CUC!H1517</f>
        <v>0</v>
      </c>
      <c r="H82" s="340">
        <f t="shared" si="338"/>
        <v>0</v>
      </c>
      <c r="I82" s="333">
        <f t="shared" si="339"/>
        <v>0</v>
      </c>
      <c r="J82" s="330">
        <f t="shared" si="240"/>
        <v>0</v>
      </c>
      <c r="K82" s="330">
        <f t="shared" ref="K82:U82" si="351">+J82</f>
        <v>0</v>
      </c>
      <c r="L82" s="330">
        <f t="shared" si="351"/>
        <v>0</v>
      </c>
      <c r="M82" s="330">
        <f t="shared" si="351"/>
        <v>0</v>
      </c>
      <c r="N82" s="330">
        <f t="shared" si="351"/>
        <v>0</v>
      </c>
      <c r="O82" s="330">
        <f t="shared" si="351"/>
        <v>0</v>
      </c>
      <c r="P82" s="330">
        <f t="shared" si="351"/>
        <v>0</v>
      </c>
      <c r="Q82" s="330">
        <f t="shared" si="351"/>
        <v>0</v>
      </c>
      <c r="R82" s="330">
        <f t="shared" si="351"/>
        <v>0</v>
      </c>
      <c r="S82" s="330">
        <f t="shared" si="351"/>
        <v>0</v>
      </c>
      <c r="T82" s="330">
        <f t="shared" si="351"/>
        <v>0</v>
      </c>
      <c r="U82" s="330">
        <f t="shared" si="351"/>
        <v>0</v>
      </c>
      <c r="V82" s="158">
        <f t="shared" si="289"/>
        <v>0</v>
      </c>
      <c r="W82" s="158">
        <f t="shared" si="290"/>
        <v>0</v>
      </c>
      <c r="X82" s="158">
        <f t="shared" si="291"/>
        <v>0</v>
      </c>
      <c r="Y82" s="158">
        <f t="shared" si="292"/>
        <v>0</v>
      </c>
      <c r="Z82" s="158">
        <f t="shared" si="293"/>
        <v>0</v>
      </c>
      <c r="AA82" s="158">
        <f t="shared" si="294"/>
        <v>0</v>
      </c>
      <c r="AB82" s="158">
        <f t="shared" si="295"/>
        <v>0</v>
      </c>
      <c r="AC82" s="158">
        <f t="shared" si="296"/>
        <v>0</v>
      </c>
      <c r="AD82" s="158">
        <f t="shared" si="297"/>
        <v>0</v>
      </c>
      <c r="AE82" s="158">
        <f t="shared" si="298"/>
        <v>0</v>
      </c>
      <c r="AF82" s="158">
        <f t="shared" si="299"/>
        <v>0</v>
      </c>
      <c r="AG82" s="158">
        <f t="shared" si="300"/>
        <v>0</v>
      </c>
      <c r="AH82" s="158">
        <f t="shared" si="301"/>
        <v>0</v>
      </c>
      <c r="AI82" s="158">
        <f t="shared" si="302"/>
        <v>0</v>
      </c>
      <c r="AJ82" s="158">
        <f t="shared" si="303"/>
        <v>0</v>
      </c>
      <c r="AK82" s="158">
        <f t="shared" si="304"/>
        <v>0</v>
      </c>
      <c r="AL82" s="158">
        <f t="shared" si="305"/>
        <v>0</v>
      </c>
      <c r="AM82" s="158">
        <f t="shared" si="306"/>
        <v>0</v>
      </c>
      <c r="AN82" s="158">
        <f t="shared" si="307"/>
        <v>0</v>
      </c>
      <c r="AO82" s="158">
        <f t="shared" si="308"/>
        <v>0</v>
      </c>
      <c r="AP82" s="158">
        <f t="shared" si="309"/>
        <v>0</v>
      </c>
      <c r="AQ82" s="158">
        <f t="shared" si="310"/>
        <v>0</v>
      </c>
      <c r="AR82" s="158">
        <f t="shared" si="311"/>
        <v>0</v>
      </c>
      <c r="AS82" s="158">
        <f t="shared" si="312"/>
        <v>0</v>
      </c>
      <c r="AT82" s="158">
        <f t="shared" si="313"/>
        <v>0</v>
      </c>
      <c r="AU82" s="158">
        <f t="shared" si="314"/>
        <v>0</v>
      </c>
      <c r="AV82" s="158">
        <f t="shared" si="315"/>
        <v>0</v>
      </c>
      <c r="AW82" s="158">
        <f t="shared" si="316"/>
        <v>0</v>
      </c>
      <c r="AX82" s="158">
        <f t="shared" si="317"/>
        <v>0</v>
      </c>
      <c r="AY82" s="158">
        <f t="shared" si="318"/>
        <v>0</v>
      </c>
      <c r="AZ82" s="158">
        <f t="shared" si="319"/>
        <v>0</v>
      </c>
      <c r="BA82" s="158">
        <f t="shared" si="320"/>
        <v>0</v>
      </c>
      <c r="BB82" s="158">
        <f t="shared" si="321"/>
        <v>0</v>
      </c>
      <c r="BC82" s="158">
        <f t="shared" si="322"/>
        <v>0</v>
      </c>
      <c r="BD82" s="158">
        <f t="shared" si="323"/>
        <v>0</v>
      </c>
      <c r="BE82" s="158">
        <f t="shared" si="324"/>
        <v>0</v>
      </c>
      <c r="BF82" s="158">
        <f t="shared" si="325"/>
        <v>0</v>
      </c>
      <c r="BG82" s="158">
        <f t="shared" si="326"/>
        <v>0</v>
      </c>
      <c r="BH82" s="158">
        <f t="shared" si="327"/>
        <v>0</v>
      </c>
      <c r="BI82" s="158">
        <f t="shared" si="328"/>
        <v>0</v>
      </c>
      <c r="BJ82" s="158">
        <f t="shared" si="329"/>
        <v>0</v>
      </c>
      <c r="BK82" s="158">
        <f t="shared" si="330"/>
        <v>0</v>
      </c>
      <c r="BL82" s="158">
        <f t="shared" si="331"/>
        <v>0</v>
      </c>
      <c r="BM82" s="158">
        <f t="shared" si="332"/>
        <v>0</v>
      </c>
      <c r="BN82" s="158">
        <f t="shared" si="333"/>
        <v>0</v>
      </c>
      <c r="BO82" s="158">
        <f t="shared" si="334"/>
        <v>0</v>
      </c>
      <c r="BP82" s="158">
        <f t="shared" si="335"/>
        <v>0</v>
      </c>
      <c r="BQ82" s="158">
        <f t="shared" si="336"/>
        <v>0</v>
      </c>
    </row>
    <row r="83" spans="1:69" hidden="1" x14ac:dyDescent="0.25">
      <c r="A83" s="339">
        <f>+CUC!A1518</f>
        <v>511034</v>
      </c>
      <c r="B83" s="343" t="str">
        <f>+CUC!B1518</f>
        <v xml:space="preserve">         ASISTENCIA TECNICA</v>
      </c>
      <c r="C83" s="340">
        <f>+CUC!D1518</f>
        <v>0</v>
      </c>
      <c r="D83" s="340">
        <f>+CUC!E1518</f>
        <v>0</v>
      </c>
      <c r="E83" s="340">
        <f>+CUC!F1518</f>
        <v>0</v>
      </c>
      <c r="F83" s="340">
        <f>+CUC!G1518</f>
        <v>0</v>
      </c>
      <c r="G83" s="340">
        <f>+CUC!H1518</f>
        <v>0</v>
      </c>
      <c r="H83" s="340">
        <f t="shared" si="338"/>
        <v>0</v>
      </c>
      <c r="I83" s="333">
        <f t="shared" si="339"/>
        <v>0</v>
      </c>
      <c r="J83" s="330">
        <f t="shared" si="240"/>
        <v>0</v>
      </c>
      <c r="K83" s="330">
        <f t="shared" ref="K83:U83" si="352">+J83</f>
        <v>0</v>
      </c>
      <c r="L83" s="330">
        <f t="shared" si="352"/>
        <v>0</v>
      </c>
      <c r="M83" s="330">
        <f t="shared" si="352"/>
        <v>0</v>
      </c>
      <c r="N83" s="330">
        <f t="shared" si="352"/>
        <v>0</v>
      </c>
      <c r="O83" s="330">
        <f t="shared" si="352"/>
        <v>0</v>
      </c>
      <c r="P83" s="330">
        <f t="shared" si="352"/>
        <v>0</v>
      </c>
      <c r="Q83" s="330">
        <f t="shared" si="352"/>
        <v>0</v>
      </c>
      <c r="R83" s="330">
        <f t="shared" si="352"/>
        <v>0</v>
      </c>
      <c r="S83" s="330">
        <f t="shared" si="352"/>
        <v>0</v>
      </c>
      <c r="T83" s="330">
        <f t="shared" si="352"/>
        <v>0</v>
      </c>
      <c r="U83" s="330">
        <f t="shared" si="352"/>
        <v>0</v>
      </c>
      <c r="V83" s="158">
        <f t="shared" si="289"/>
        <v>0</v>
      </c>
      <c r="W83" s="158">
        <f t="shared" si="290"/>
        <v>0</v>
      </c>
      <c r="X83" s="158">
        <f t="shared" si="291"/>
        <v>0</v>
      </c>
      <c r="Y83" s="158">
        <f t="shared" si="292"/>
        <v>0</v>
      </c>
      <c r="Z83" s="158">
        <f t="shared" si="293"/>
        <v>0</v>
      </c>
      <c r="AA83" s="158">
        <f t="shared" si="294"/>
        <v>0</v>
      </c>
      <c r="AB83" s="158">
        <f t="shared" si="295"/>
        <v>0</v>
      </c>
      <c r="AC83" s="158">
        <f t="shared" si="296"/>
        <v>0</v>
      </c>
      <c r="AD83" s="158">
        <f t="shared" si="297"/>
        <v>0</v>
      </c>
      <c r="AE83" s="158">
        <f t="shared" si="298"/>
        <v>0</v>
      </c>
      <c r="AF83" s="158">
        <f t="shared" si="299"/>
        <v>0</v>
      </c>
      <c r="AG83" s="158">
        <f t="shared" si="300"/>
        <v>0</v>
      </c>
      <c r="AH83" s="158">
        <f t="shared" si="301"/>
        <v>0</v>
      </c>
      <c r="AI83" s="158">
        <f t="shared" si="302"/>
        <v>0</v>
      </c>
      <c r="AJ83" s="158">
        <f t="shared" si="303"/>
        <v>0</v>
      </c>
      <c r="AK83" s="158">
        <f t="shared" si="304"/>
        <v>0</v>
      </c>
      <c r="AL83" s="158">
        <f t="shared" si="305"/>
        <v>0</v>
      </c>
      <c r="AM83" s="158">
        <f t="shared" si="306"/>
        <v>0</v>
      </c>
      <c r="AN83" s="158">
        <f t="shared" si="307"/>
        <v>0</v>
      </c>
      <c r="AO83" s="158">
        <f t="shared" si="308"/>
        <v>0</v>
      </c>
      <c r="AP83" s="158">
        <f t="shared" si="309"/>
        <v>0</v>
      </c>
      <c r="AQ83" s="158">
        <f t="shared" si="310"/>
        <v>0</v>
      </c>
      <c r="AR83" s="158">
        <f t="shared" si="311"/>
        <v>0</v>
      </c>
      <c r="AS83" s="158">
        <f t="shared" si="312"/>
        <v>0</v>
      </c>
      <c r="AT83" s="158">
        <f t="shared" si="313"/>
        <v>0</v>
      </c>
      <c r="AU83" s="158">
        <f t="shared" si="314"/>
        <v>0</v>
      </c>
      <c r="AV83" s="158">
        <f t="shared" si="315"/>
        <v>0</v>
      </c>
      <c r="AW83" s="158">
        <f t="shared" si="316"/>
        <v>0</v>
      </c>
      <c r="AX83" s="158">
        <f t="shared" si="317"/>
        <v>0</v>
      </c>
      <c r="AY83" s="158">
        <f t="shared" si="318"/>
        <v>0</v>
      </c>
      <c r="AZ83" s="158">
        <f t="shared" si="319"/>
        <v>0</v>
      </c>
      <c r="BA83" s="158">
        <f t="shared" si="320"/>
        <v>0</v>
      </c>
      <c r="BB83" s="158">
        <f t="shared" si="321"/>
        <v>0</v>
      </c>
      <c r="BC83" s="158">
        <f t="shared" si="322"/>
        <v>0</v>
      </c>
      <c r="BD83" s="158">
        <f t="shared" si="323"/>
        <v>0</v>
      </c>
      <c r="BE83" s="158">
        <f t="shared" si="324"/>
        <v>0</v>
      </c>
      <c r="BF83" s="158">
        <f t="shared" si="325"/>
        <v>0</v>
      </c>
      <c r="BG83" s="158">
        <f t="shared" si="326"/>
        <v>0</v>
      </c>
      <c r="BH83" s="158">
        <f t="shared" si="327"/>
        <v>0</v>
      </c>
      <c r="BI83" s="158">
        <f t="shared" si="328"/>
        <v>0</v>
      </c>
      <c r="BJ83" s="158">
        <f t="shared" si="329"/>
        <v>0</v>
      </c>
      <c r="BK83" s="158">
        <f t="shared" si="330"/>
        <v>0</v>
      </c>
      <c r="BL83" s="158">
        <f t="shared" si="331"/>
        <v>0</v>
      </c>
      <c r="BM83" s="158">
        <f t="shared" si="332"/>
        <v>0</v>
      </c>
      <c r="BN83" s="158">
        <f t="shared" si="333"/>
        <v>0</v>
      </c>
      <c r="BO83" s="158">
        <f t="shared" si="334"/>
        <v>0</v>
      </c>
      <c r="BP83" s="158">
        <f t="shared" si="335"/>
        <v>0</v>
      </c>
      <c r="BQ83" s="158">
        <f t="shared" si="336"/>
        <v>0</v>
      </c>
    </row>
    <row r="84" spans="1:69" hidden="1" x14ac:dyDescent="0.25">
      <c r="A84" s="339">
        <f>+CUC!A1519</f>
        <v>511035</v>
      </c>
      <c r="B84" s="343" t="str">
        <f>+CUC!B1519</f>
        <v xml:space="preserve">         PROCESAMIENTO ELECTRONICO DE DATOS</v>
      </c>
      <c r="C84" s="340">
        <f>+CUC!D1519</f>
        <v>0</v>
      </c>
      <c r="D84" s="340">
        <f>+CUC!E1519</f>
        <v>0</v>
      </c>
      <c r="E84" s="340">
        <f>+CUC!F1519</f>
        <v>0</v>
      </c>
      <c r="F84" s="340">
        <f>+CUC!G1519</f>
        <v>0</v>
      </c>
      <c r="G84" s="340">
        <f>+CUC!H1519</f>
        <v>0</v>
      </c>
      <c r="H84" s="340">
        <f t="shared" si="338"/>
        <v>0</v>
      </c>
      <c r="I84" s="333">
        <f t="shared" si="339"/>
        <v>0</v>
      </c>
      <c r="J84" s="330">
        <f t="shared" si="240"/>
        <v>0</v>
      </c>
      <c r="K84" s="330">
        <f t="shared" ref="K84:U84" si="353">+J84</f>
        <v>0</v>
      </c>
      <c r="L84" s="330">
        <f t="shared" si="353"/>
        <v>0</v>
      </c>
      <c r="M84" s="330">
        <f t="shared" si="353"/>
        <v>0</v>
      </c>
      <c r="N84" s="330">
        <f t="shared" si="353"/>
        <v>0</v>
      </c>
      <c r="O84" s="330">
        <f t="shared" si="353"/>
        <v>0</v>
      </c>
      <c r="P84" s="330">
        <f t="shared" si="353"/>
        <v>0</v>
      </c>
      <c r="Q84" s="330">
        <f t="shared" si="353"/>
        <v>0</v>
      </c>
      <c r="R84" s="330">
        <f t="shared" si="353"/>
        <v>0</v>
      </c>
      <c r="S84" s="330">
        <f t="shared" si="353"/>
        <v>0</v>
      </c>
      <c r="T84" s="330">
        <f t="shared" si="353"/>
        <v>0</v>
      </c>
      <c r="U84" s="330">
        <f t="shared" si="353"/>
        <v>0</v>
      </c>
      <c r="V84" s="158">
        <f t="shared" si="289"/>
        <v>0</v>
      </c>
      <c r="W84" s="158">
        <f t="shared" si="290"/>
        <v>0</v>
      </c>
      <c r="X84" s="158">
        <f t="shared" si="291"/>
        <v>0</v>
      </c>
      <c r="Y84" s="158">
        <f t="shared" si="292"/>
        <v>0</v>
      </c>
      <c r="Z84" s="158">
        <f t="shared" si="293"/>
        <v>0</v>
      </c>
      <c r="AA84" s="158">
        <f t="shared" si="294"/>
        <v>0</v>
      </c>
      <c r="AB84" s="158">
        <f t="shared" si="295"/>
        <v>0</v>
      </c>
      <c r="AC84" s="158">
        <f t="shared" si="296"/>
        <v>0</v>
      </c>
      <c r="AD84" s="158">
        <f t="shared" si="297"/>
        <v>0</v>
      </c>
      <c r="AE84" s="158">
        <f t="shared" si="298"/>
        <v>0</v>
      </c>
      <c r="AF84" s="158">
        <f t="shared" si="299"/>
        <v>0</v>
      </c>
      <c r="AG84" s="158">
        <f t="shared" si="300"/>
        <v>0</v>
      </c>
      <c r="AH84" s="158">
        <f t="shared" si="301"/>
        <v>0</v>
      </c>
      <c r="AI84" s="158">
        <f t="shared" si="302"/>
        <v>0</v>
      </c>
      <c r="AJ84" s="158">
        <f t="shared" si="303"/>
        <v>0</v>
      </c>
      <c r="AK84" s="158">
        <f t="shared" si="304"/>
        <v>0</v>
      </c>
      <c r="AL84" s="158">
        <f t="shared" si="305"/>
        <v>0</v>
      </c>
      <c r="AM84" s="158">
        <f t="shared" si="306"/>
        <v>0</v>
      </c>
      <c r="AN84" s="158">
        <f t="shared" si="307"/>
        <v>0</v>
      </c>
      <c r="AO84" s="158">
        <f t="shared" si="308"/>
        <v>0</v>
      </c>
      <c r="AP84" s="158">
        <f t="shared" si="309"/>
        <v>0</v>
      </c>
      <c r="AQ84" s="158">
        <f t="shared" si="310"/>
        <v>0</v>
      </c>
      <c r="AR84" s="158">
        <f t="shared" si="311"/>
        <v>0</v>
      </c>
      <c r="AS84" s="158">
        <f t="shared" si="312"/>
        <v>0</v>
      </c>
      <c r="AT84" s="158">
        <f t="shared" si="313"/>
        <v>0</v>
      </c>
      <c r="AU84" s="158">
        <f t="shared" si="314"/>
        <v>0</v>
      </c>
      <c r="AV84" s="158">
        <f t="shared" si="315"/>
        <v>0</v>
      </c>
      <c r="AW84" s="158">
        <f t="shared" si="316"/>
        <v>0</v>
      </c>
      <c r="AX84" s="158">
        <f t="shared" si="317"/>
        <v>0</v>
      </c>
      <c r="AY84" s="158">
        <f t="shared" si="318"/>
        <v>0</v>
      </c>
      <c r="AZ84" s="158">
        <f t="shared" si="319"/>
        <v>0</v>
      </c>
      <c r="BA84" s="158">
        <f t="shared" si="320"/>
        <v>0</v>
      </c>
      <c r="BB84" s="158">
        <f t="shared" si="321"/>
        <v>0</v>
      </c>
      <c r="BC84" s="158">
        <f t="shared" si="322"/>
        <v>0</v>
      </c>
      <c r="BD84" s="158">
        <f t="shared" si="323"/>
        <v>0</v>
      </c>
      <c r="BE84" s="158">
        <f t="shared" si="324"/>
        <v>0</v>
      </c>
      <c r="BF84" s="158">
        <f t="shared" si="325"/>
        <v>0</v>
      </c>
      <c r="BG84" s="158">
        <f t="shared" si="326"/>
        <v>0</v>
      </c>
      <c r="BH84" s="158">
        <f t="shared" si="327"/>
        <v>0</v>
      </c>
      <c r="BI84" s="158">
        <f t="shared" si="328"/>
        <v>0</v>
      </c>
      <c r="BJ84" s="158">
        <f t="shared" si="329"/>
        <v>0</v>
      </c>
      <c r="BK84" s="158">
        <f t="shared" si="330"/>
        <v>0</v>
      </c>
      <c r="BL84" s="158">
        <f t="shared" si="331"/>
        <v>0</v>
      </c>
      <c r="BM84" s="158">
        <f t="shared" si="332"/>
        <v>0</v>
      </c>
      <c r="BN84" s="158">
        <f t="shared" si="333"/>
        <v>0</v>
      </c>
      <c r="BO84" s="158">
        <f t="shared" si="334"/>
        <v>0</v>
      </c>
      <c r="BP84" s="158">
        <f t="shared" si="335"/>
        <v>0</v>
      </c>
      <c r="BQ84" s="158">
        <f t="shared" si="336"/>
        <v>0</v>
      </c>
    </row>
    <row r="85" spans="1:69" x14ac:dyDescent="0.25">
      <c r="A85" s="339">
        <f>+CUC!A1520</f>
        <v>511095</v>
      </c>
      <c r="B85" s="343" t="str">
        <f>+CUC!B1520</f>
        <v xml:space="preserve">         OTROS</v>
      </c>
      <c r="C85" s="340">
        <f>+CUC!D1520</f>
        <v>196425359.55000001</v>
      </c>
      <c r="D85" s="340">
        <f>+CUC!E1520</f>
        <v>178249619.47999999</v>
      </c>
      <c r="E85" s="340">
        <f>+CUC!F1520</f>
        <v>115516833.22</v>
      </c>
      <c r="F85" s="340">
        <f>+CUC!G1520</f>
        <v>110638671.23999999</v>
      </c>
      <c r="G85" s="406">
        <f>+CUC!H1520</f>
        <v>65000000</v>
      </c>
      <c r="H85" s="406">
        <f t="shared" si="338"/>
        <v>120000000</v>
      </c>
      <c r="I85" s="333">
        <v>10000000</v>
      </c>
      <c r="J85" s="330">
        <f t="shared" si="240"/>
        <v>10000000</v>
      </c>
      <c r="K85" s="330">
        <f t="shared" ref="K85:U85" si="354">+J85</f>
        <v>10000000</v>
      </c>
      <c r="L85" s="330">
        <f t="shared" si="354"/>
        <v>10000000</v>
      </c>
      <c r="M85" s="330">
        <f t="shared" si="354"/>
        <v>10000000</v>
      </c>
      <c r="N85" s="330">
        <f t="shared" si="354"/>
        <v>10000000</v>
      </c>
      <c r="O85" s="330">
        <f t="shared" si="354"/>
        <v>10000000</v>
      </c>
      <c r="P85" s="330">
        <f t="shared" si="354"/>
        <v>10000000</v>
      </c>
      <c r="Q85" s="330">
        <f t="shared" si="354"/>
        <v>10000000</v>
      </c>
      <c r="R85" s="330">
        <f t="shared" si="354"/>
        <v>10000000</v>
      </c>
      <c r="S85" s="330">
        <f t="shared" si="354"/>
        <v>10000000</v>
      </c>
      <c r="T85" s="330">
        <f t="shared" si="354"/>
        <v>10000000</v>
      </c>
      <c r="U85" s="330">
        <f t="shared" si="354"/>
        <v>10000000</v>
      </c>
      <c r="V85" s="158">
        <f t="shared" si="289"/>
        <v>11100000.000000002</v>
      </c>
      <c r="W85" s="158">
        <f t="shared" si="290"/>
        <v>11100000.000000002</v>
      </c>
      <c r="X85" s="158">
        <f t="shared" si="291"/>
        <v>11100000.000000002</v>
      </c>
      <c r="Y85" s="158">
        <f t="shared" si="292"/>
        <v>11100000.000000002</v>
      </c>
      <c r="Z85" s="158">
        <f t="shared" si="293"/>
        <v>11100000.000000002</v>
      </c>
      <c r="AA85" s="158">
        <f t="shared" si="294"/>
        <v>11100000.000000002</v>
      </c>
      <c r="AB85" s="158">
        <f t="shared" si="295"/>
        <v>11100000.000000002</v>
      </c>
      <c r="AC85" s="158">
        <f t="shared" si="296"/>
        <v>11100000.000000002</v>
      </c>
      <c r="AD85" s="158">
        <f t="shared" si="297"/>
        <v>11100000.000000002</v>
      </c>
      <c r="AE85" s="158">
        <f t="shared" si="298"/>
        <v>11100000.000000002</v>
      </c>
      <c r="AF85" s="158">
        <f t="shared" si="299"/>
        <v>11100000.000000002</v>
      </c>
      <c r="AG85" s="158">
        <f t="shared" si="300"/>
        <v>11100000.000000002</v>
      </c>
      <c r="AH85" s="158">
        <f t="shared" si="301"/>
        <v>11988000.000000004</v>
      </c>
      <c r="AI85" s="158">
        <f t="shared" si="302"/>
        <v>11988000.000000004</v>
      </c>
      <c r="AJ85" s="158">
        <f t="shared" si="303"/>
        <v>11988000.000000004</v>
      </c>
      <c r="AK85" s="158">
        <f t="shared" si="304"/>
        <v>11988000.000000004</v>
      </c>
      <c r="AL85" s="158">
        <f t="shared" si="305"/>
        <v>11988000.000000004</v>
      </c>
      <c r="AM85" s="158">
        <f t="shared" si="306"/>
        <v>11988000.000000004</v>
      </c>
      <c r="AN85" s="158">
        <f t="shared" si="307"/>
        <v>11988000.000000004</v>
      </c>
      <c r="AO85" s="158">
        <f t="shared" si="308"/>
        <v>11988000.000000004</v>
      </c>
      <c r="AP85" s="158">
        <f t="shared" si="309"/>
        <v>11988000.000000004</v>
      </c>
      <c r="AQ85" s="158">
        <f t="shared" si="310"/>
        <v>11988000.000000004</v>
      </c>
      <c r="AR85" s="158">
        <f t="shared" si="311"/>
        <v>11988000.000000004</v>
      </c>
      <c r="AS85" s="158">
        <f t="shared" si="312"/>
        <v>11988000.000000004</v>
      </c>
      <c r="AT85" s="158">
        <f t="shared" si="313"/>
        <v>12707280.000000004</v>
      </c>
      <c r="AU85" s="158">
        <f t="shared" si="314"/>
        <v>12707280.000000004</v>
      </c>
      <c r="AV85" s="158">
        <f t="shared" si="315"/>
        <v>12707280.000000004</v>
      </c>
      <c r="AW85" s="158">
        <f t="shared" si="316"/>
        <v>12707280.000000004</v>
      </c>
      <c r="AX85" s="158">
        <f t="shared" si="317"/>
        <v>12707280.000000004</v>
      </c>
      <c r="AY85" s="158">
        <f t="shared" si="318"/>
        <v>12707280.000000004</v>
      </c>
      <c r="AZ85" s="158">
        <f t="shared" si="319"/>
        <v>12707280.000000004</v>
      </c>
      <c r="BA85" s="158">
        <f t="shared" si="320"/>
        <v>12707280.000000004</v>
      </c>
      <c r="BB85" s="158">
        <f t="shared" si="321"/>
        <v>12707280.000000004</v>
      </c>
      <c r="BC85" s="158">
        <f t="shared" si="322"/>
        <v>12707280.000000004</v>
      </c>
      <c r="BD85" s="158">
        <f t="shared" si="323"/>
        <v>12707280.000000004</v>
      </c>
      <c r="BE85" s="158">
        <f t="shared" si="324"/>
        <v>12707280.000000004</v>
      </c>
      <c r="BF85" s="158">
        <f t="shared" si="325"/>
        <v>13215571.200000005</v>
      </c>
      <c r="BG85" s="158">
        <f t="shared" si="326"/>
        <v>13215571.200000005</v>
      </c>
      <c r="BH85" s="158">
        <f t="shared" si="327"/>
        <v>13215571.200000005</v>
      </c>
      <c r="BI85" s="158">
        <f t="shared" si="328"/>
        <v>13215571.200000005</v>
      </c>
      <c r="BJ85" s="158">
        <f t="shared" si="329"/>
        <v>13215571.200000005</v>
      </c>
      <c r="BK85" s="158">
        <f t="shared" si="330"/>
        <v>13215571.200000005</v>
      </c>
      <c r="BL85" s="158">
        <f t="shared" si="331"/>
        <v>13215571.200000005</v>
      </c>
      <c r="BM85" s="158">
        <f t="shared" si="332"/>
        <v>13215571.200000005</v>
      </c>
      <c r="BN85" s="158">
        <f t="shared" si="333"/>
        <v>13215571.200000005</v>
      </c>
      <c r="BO85" s="158">
        <f t="shared" si="334"/>
        <v>13215571.200000005</v>
      </c>
      <c r="BP85" s="158">
        <f t="shared" si="335"/>
        <v>13215571.200000005</v>
      </c>
      <c r="BQ85" s="158">
        <f t="shared" si="336"/>
        <v>13215571.200000005</v>
      </c>
    </row>
    <row r="86" spans="1:69" hidden="1" x14ac:dyDescent="0.25">
      <c r="A86" s="339">
        <f>+CUC!A1488</f>
        <v>511004</v>
      </c>
      <c r="B86" s="343" t="str">
        <f>+CUC!B1488</f>
        <v xml:space="preserve">         ADMINISTRACION DE BIENES</v>
      </c>
      <c r="C86" s="340">
        <f>+CUC!D1488</f>
        <v>0</v>
      </c>
      <c r="D86" s="340">
        <f>+CUC!E1488</f>
        <v>0</v>
      </c>
      <c r="E86" s="340">
        <f>+CUC!F1488</f>
        <v>0</v>
      </c>
      <c r="F86" s="340">
        <f>+CUC!G1488</f>
        <v>0</v>
      </c>
      <c r="G86" s="340">
        <f>+CUC!H1488</f>
        <v>0</v>
      </c>
      <c r="H86" s="340">
        <f t="shared" si="338"/>
        <v>0</v>
      </c>
      <c r="I86" s="333">
        <f t="shared" si="339"/>
        <v>0</v>
      </c>
      <c r="J86" s="330">
        <f t="shared" si="240"/>
        <v>0</v>
      </c>
      <c r="K86" s="330">
        <f t="shared" ref="K86:U86" si="355">+J86</f>
        <v>0</v>
      </c>
      <c r="L86" s="330">
        <f t="shared" si="355"/>
        <v>0</v>
      </c>
      <c r="M86" s="330">
        <f t="shared" si="355"/>
        <v>0</v>
      </c>
      <c r="N86" s="330">
        <f t="shared" si="355"/>
        <v>0</v>
      </c>
      <c r="O86" s="330">
        <f t="shared" si="355"/>
        <v>0</v>
      </c>
      <c r="P86" s="330">
        <f t="shared" si="355"/>
        <v>0</v>
      </c>
      <c r="Q86" s="330">
        <f t="shared" si="355"/>
        <v>0</v>
      </c>
      <c r="R86" s="330">
        <f t="shared" si="355"/>
        <v>0</v>
      </c>
      <c r="S86" s="330">
        <f t="shared" si="355"/>
        <v>0</v>
      </c>
      <c r="T86" s="330">
        <f t="shared" si="355"/>
        <v>0</v>
      </c>
      <c r="U86" s="330">
        <f t="shared" si="355"/>
        <v>0</v>
      </c>
      <c r="V86" s="158">
        <f t="shared" si="289"/>
        <v>0</v>
      </c>
      <c r="W86" s="158">
        <f t="shared" si="290"/>
        <v>0</v>
      </c>
      <c r="X86" s="158">
        <f t="shared" si="291"/>
        <v>0</v>
      </c>
      <c r="Y86" s="158">
        <f t="shared" si="292"/>
        <v>0</v>
      </c>
      <c r="Z86" s="158">
        <f t="shared" si="293"/>
        <v>0</v>
      </c>
      <c r="AA86" s="158">
        <f t="shared" si="294"/>
        <v>0</v>
      </c>
      <c r="AB86" s="158">
        <f t="shared" si="295"/>
        <v>0</v>
      </c>
      <c r="AC86" s="158">
        <f t="shared" si="296"/>
        <v>0</v>
      </c>
      <c r="AD86" s="158">
        <f t="shared" si="297"/>
        <v>0</v>
      </c>
      <c r="AE86" s="158">
        <f t="shared" si="298"/>
        <v>0</v>
      </c>
      <c r="AF86" s="158">
        <f t="shared" si="299"/>
        <v>0</v>
      </c>
      <c r="AG86" s="158">
        <f t="shared" si="300"/>
        <v>0</v>
      </c>
      <c r="AH86" s="158">
        <f t="shared" si="301"/>
        <v>0</v>
      </c>
      <c r="AI86" s="158">
        <f t="shared" si="302"/>
        <v>0</v>
      </c>
      <c r="AJ86" s="158">
        <f t="shared" si="303"/>
        <v>0</v>
      </c>
      <c r="AK86" s="158">
        <f t="shared" si="304"/>
        <v>0</v>
      </c>
      <c r="AL86" s="158">
        <f t="shared" si="305"/>
        <v>0</v>
      </c>
      <c r="AM86" s="158">
        <f t="shared" si="306"/>
        <v>0</v>
      </c>
      <c r="AN86" s="158">
        <f t="shared" si="307"/>
        <v>0</v>
      </c>
      <c r="AO86" s="158">
        <f t="shared" si="308"/>
        <v>0</v>
      </c>
      <c r="AP86" s="158">
        <f t="shared" si="309"/>
        <v>0</v>
      </c>
      <c r="AQ86" s="158">
        <f t="shared" si="310"/>
        <v>0</v>
      </c>
      <c r="AR86" s="158">
        <f t="shared" si="311"/>
        <v>0</v>
      </c>
      <c r="AS86" s="158">
        <f t="shared" si="312"/>
        <v>0</v>
      </c>
      <c r="AT86" s="158">
        <f t="shared" si="313"/>
        <v>0</v>
      </c>
      <c r="AU86" s="158">
        <f t="shared" si="314"/>
        <v>0</v>
      </c>
      <c r="AV86" s="158">
        <f t="shared" si="315"/>
        <v>0</v>
      </c>
      <c r="AW86" s="158">
        <f t="shared" si="316"/>
        <v>0</v>
      </c>
      <c r="AX86" s="158">
        <f t="shared" si="317"/>
        <v>0</v>
      </c>
      <c r="AY86" s="158">
        <f t="shared" si="318"/>
        <v>0</v>
      </c>
      <c r="AZ86" s="158">
        <f t="shared" si="319"/>
        <v>0</v>
      </c>
      <c r="BA86" s="158">
        <f t="shared" si="320"/>
        <v>0</v>
      </c>
      <c r="BB86" s="158">
        <f t="shared" si="321"/>
        <v>0</v>
      </c>
      <c r="BC86" s="158">
        <f t="shared" si="322"/>
        <v>0</v>
      </c>
      <c r="BD86" s="158">
        <f t="shared" si="323"/>
        <v>0</v>
      </c>
      <c r="BE86" s="158">
        <f t="shared" si="324"/>
        <v>0</v>
      </c>
      <c r="BF86" s="158">
        <f t="shared" si="325"/>
        <v>0</v>
      </c>
      <c r="BG86" s="158">
        <f t="shared" si="326"/>
        <v>0</v>
      </c>
      <c r="BH86" s="158">
        <f t="shared" si="327"/>
        <v>0</v>
      </c>
      <c r="BI86" s="158">
        <f t="shared" si="328"/>
        <v>0</v>
      </c>
      <c r="BJ86" s="158">
        <f t="shared" si="329"/>
        <v>0</v>
      </c>
      <c r="BK86" s="158">
        <f t="shared" si="330"/>
        <v>0</v>
      </c>
      <c r="BL86" s="158">
        <f t="shared" si="331"/>
        <v>0</v>
      </c>
      <c r="BM86" s="158">
        <f t="shared" si="332"/>
        <v>0</v>
      </c>
      <c r="BN86" s="158">
        <f t="shared" si="333"/>
        <v>0</v>
      </c>
      <c r="BO86" s="158">
        <f t="shared" si="334"/>
        <v>0</v>
      </c>
      <c r="BP86" s="158">
        <f t="shared" si="335"/>
        <v>0</v>
      </c>
      <c r="BQ86" s="158">
        <f t="shared" si="336"/>
        <v>0</v>
      </c>
    </row>
    <row r="88" spans="1:69" x14ac:dyDescent="0.25">
      <c r="A88" s="159"/>
      <c r="B88" s="344"/>
      <c r="C88" s="333">
        <f>SUM(C6:C87)</f>
        <v>972025177.82999992</v>
      </c>
      <c r="D88" s="333">
        <f t="shared" ref="D88:BP88" si="356">SUM(D6:D87)</f>
        <v>990803576.51999998</v>
      </c>
      <c r="E88" s="333">
        <f t="shared" si="356"/>
        <v>939302211.75</v>
      </c>
      <c r="F88" s="333">
        <f t="shared" si="356"/>
        <v>964780918.58000004</v>
      </c>
      <c r="G88" s="333">
        <f t="shared" si="356"/>
        <v>1016018485.8266672</v>
      </c>
      <c r="H88" s="333">
        <f t="shared" ref="H88" si="357">SUM(H6:H87)</f>
        <v>1174942247.1742668</v>
      </c>
      <c r="I88" s="333">
        <f t="shared" si="356"/>
        <v>97969209.938966647</v>
      </c>
      <c r="J88" s="333">
        <f t="shared" si="356"/>
        <v>97880309.202299982</v>
      </c>
      <c r="K88" s="333">
        <f t="shared" si="356"/>
        <v>97880309.202299982</v>
      </c>
      <c r="L88" s="333">
        <f t="shared" si="356"/>
        <v>97880309.202299982</v>
      </c>
      <c r="M88" s="333">
        <f t="shared" si="356"/>
        <v>97880309.202299982</v>
      </c>
      <c r="N88" s="333">
        <f t="shared" si="356"/>
        <v>97880309.202299982</v>
      </c>
      <c r="O88" s="333">
        <f t="shared" si="356"/>
        <v>97880309.202299982</v>
      </c>
      <c r="P88" s="333">
        <f t="shared" si="356"/>
        <v>97380309.202299982</v>
      </c>
      <c r="Q88" s="333">
        <f t="shared" si="356"/>
        <v>97907205.215633318</v>
      </c>
      <c r="R88" s="333">
        <f t="shared" si="356"/>
        <v>97907205.215633318</v>
      </c>
      <c r="S88" s="333">
        <f t="shared" si="356"/>
        <v>98651261.895633325</v>
      </c>
      <c r="T88" s="333">
        <f t="shared" si="356"/>
        <v>97907205.215633318</v>
      </c>
      <c r="U88" s="333">
        <f t="shared" si="356"/>
        <v>97907205.215633318</v>
      </c>
      <c r="V88" s="333">
        <f t="shared" si="356"/>
        <v>108454039.22788632</v>
      </c>
      <c r="W88" s="333">
        <f t="shared" si="356"/>
        <v>108454039.22788632</v>
      </c>
      <c r="X88" s="333">
        <f t="shared" si="356"/>
        <v>108454039.22788632</v>
      </c>
      <c r="Y88" s="333">
        <f t="shared" si="356"/>
        <v>108454039.22788632</v>
      </c>
      <c r="Z88" s="333">
        <f t="shared" si="356"/>
        <v>108454039.22788632</v>
      </c>
      <c r="AA88" s="333">
        <f t="shared" si="356"/>
        <v>108454039.22788632</v>
      </c>
      <c r="AB88" s="333">
        <f t="shared" si="356"/>
        <v>108454039.22788632</v>
      </c>
      <c r="AC88" s="333">
        <f t="shared" si="356"/>
        <v>108676997.78935298</v>
      </c>
      <c r="AD88" s="333">
        <f t="shared" si="356"/>
        <v>108676997.78935298</v>
      </c>
      <c r="AE88" s="333">
        <f t="shared" si="356"/>
        <v>109502900.70415299</v>
      </c>
      <c r="AF88" s="333">
        <f t="shared" si="356"/>
        <v>108676997.78935298</v>
      </c>
      <c r="AG88" s="333">
        <f t="shared" si="356"/>
        <v>108676997.78935298</v>
      </c>
      <c r="AH88" s="333">
        <f t="shared" si="356"/>
        <v>117130362.36611727</v>
      </c>
      <c r="AI88" s="333">
        <f t="shared" si="356"/>
        <v>117130362.36611727</v>
      </c>
      <c r="AJ88" s="333">
        <f t="shared" si="356"/>
        <v>117130362.36611727</v>
      </c>
      <c r="AK88" s="333">
        <f t="shared" si="356"/>
        <v>117130362.36611727</v>
      </c>
      <c r="AL88" s="333">
        <f t="shared" si="356"/>
        <v>117130362.36611727</v>
      </c>
      <c r="AM88" s="333">
        <f t="shared" si="356"/>
        <v>117130362.36611727</v>
      </c>
      <c r="AN88" s="333">
        <f t="shared" si="356"/>
        <v>117130362.36611727</v>
      </c>
      <c r="AO88" s="333">
        <f t="shared" si="356"/>
        <v>117371157.61250128</v>
      </c>
      <c r="AP88" s="333">
        <f t="shared" si="356"/>
        <v>117371157.61250128</v>
      </c>
      <c r="AQ88" s="333">
        <f t="shared" si="356"/>
        <v>118263132.76048528</v>
      </c>
      <c r="AR88" s="333">
        <f t="shared" si="356"/>
        <v>117371157.61250128</v>
      </c>
      <c r="AS88" s="333">
        <f t="shared" si="356"/>
        <v>117371157.61250128</v>
      </c>
      <c r="AT88" s="333">
        <f t="shared" si="356"/>
        <v>124158184.10808429</v>
      </c>
      <c r="AU88" s="333">
        <f t="shared" si="356"/>
        <v>124158184.10808429</v>
      </c>
      <c r="AV88" s="333">
        <f t="shared" si="356"/>
        <v>124158184.10808429</v>
      </c>
      <c r="AW88" s="333">
        <f t="shared" si="356"/>
        <v>124158184.10808429</v>
      </c>
      <c r="AX88" s="333">
        <f t="shared" si="356"/>
        <v>124158184.10808429</v>
      </c>
      <c r="AY88" s="333">
        <f t="shared" si="356"/>
        <v>124158184.10808429</v>
      </c>
      <c r="AZ88" s="333">
        <f t="shared" si="356"/>
        <v>124158184.10808429</v>
      </c>
      <c r="BA88" s="333">
        <f t="shared" si="356"/>
        <v>124413427.06925134</v>
      </c>
      <c r="BB88" s="333">
        <f t="shared" si="356"/>
        <v>124413427.06925134</v>
      </c>
      <c r="BC88" s="333">
        <f t="shared" si="356"/>
        <v>125358920.72611438</v>
      </c>
      <c r="BD88" s="333">
        <f t="shared" si="356"/>
        <v>124413427.06925134</v>
      </c>
      <c r="BE88" s="333">
        <f t="shared" si="356"/>
        <v>124413427.06925134</v>
      </c>
      <c r="BF88" s="333">
        <f t="shared" si="356"/>
        <v>129124511.47240767</v>
      </c>
      <c r="BG88" s="333">
        <f t="shared" si="356"/>
        <v>129124511.47240767</v>
      </c>
      <c r="BH88" s="333">
        <f t="shared" si="356"/>
        <v>129124511.47240767</v>
      </c>
      <c r="BI88" s="333">
        <f t="shared" si="356"/>
        <v>129124511.47240767</v>
      </c>
      <c r="BJ88" s="333">
        <f t="shared" si="356"/>
        <v>129124511.47240767</v>
      </c>
      <c r="BK88" s="333">
        <f t="shared" si="356"/>
        <v>129124511.47240767</v>
      </c>
      <c r="BL88" s="333">
        <f t="shared" si="356"/>
        <v>129124511.47240767</v>
      </c>
      <c r="BM88" s="333">
        <f t="shared" si="356"/>
        <v>129389964.15202139</v>
      </c>
      <c r="BN88" s="333">
        <f t="shared" si="356"/>
        <v>129389964.15202139</v>
      </c>
      <c r="BO88" s="333">
        <f t="shared" si="356"/>
        <v>130373277.55515896</v>
      </c>
      <c r="BP88" s="333">
        <f t="shared" si="356"/>
        <v>129389964.15202139</v>
      </c>
      <c r="BQ88" s="333">
        <f t="shared" ref="BQ88" si="358">SUM(BQ6:BQ87)</f>
        <v>129389964.15202139</v>
      </c>
    </row>
    <row r="89" spans="1:69" x14ac:dyDescent="0.25">
      <c r="A89" s="332"/>
      <c r="B89" s="345"/>
      <c r="C89" s="334">
        <f t="shared" ref="C89:E89" si="359">+C88/12</f>
        <v>81002098.152499989</v>
      </c>
      <c r="D89" s="334">
        <f t="shared" si="359"/>
        <v>82566964.709999993</v>
      </c>
      <c r="E89" s="334">
        <f t="shared" si="359"/>
        <v>78275184.3125</v>
      </c>
      <c r="F89" s="334">
        <f>+F88/12</f>
        <v>80398409.881666675</v>
      </c>
      <c r="G89" s="334">
        <f>+G88/4</f>
        <v>254004621.4566668</v>
      </c>
      <c r="H89" s="334">
        <f t="shared" ref="H89" si="360">+H88/12</f>
        <v>97911853.931188896</v>
      </c>
      <c r="I89" s="334"/>
      <c r="J89" s="125"/>
      <c r="K89" s="125"/>
      <c r="L89" s="125"/>
      <c r="M89" s="125"/>
      <c r="N89" s="125"/>
      <c r="O89" s="125"/>
      <c r="P89" s="125"/>
      <c r="Q89" s="125"/>
      <c r="R89" s="125"/>
      <c r="S89" s="125"/>
      <c r="T89" s="125"/>
      <c r="U89" s="125"/>
      <c r="V89" s="125"/>
      <c r="W89" s="125"/>
      <c r="X89" s="125"/>
      <c r="Y89" s="125"/>
      <c r="Z89" s="125"/>
      <c r="AA89" s="125"/>
      <c r="AB89" s="125"/>
      <c r="AC89" s="125"/>
      <c r="AD89" s="125"/>
      <c r="AE89" s="125"/>
      <c r="AF89" s="125"/>
      <c r="AG89" s="125"/>
      <c r="AH89" s="125"/>
      <c r="AI89" s="125"/>
      <c r="AJ89" s="125"/>
      <c r="AK89" s="125"/>
      <c r="AL89" s="125"/>
      <c r="AM89" s="125"/>
      <c r="AN89" s="125"/>
      <c r="AO89" s="125"/>
      <c r="AP89" s="125"/>
      <c r="AQ89" s="125"/>
      <c r="AR89" s="125"/>
      <c r="AS89" s="125"/>
      <c r="AT89" s="125"/>
      <c r="AU89" s="125"/>
      <c r="AV89" s="125"/>
      <c r="AW89" s="125"/>
      <c r="AX89" s="125"/>
      <c r="AY89" s="125"/>
      <c r="AZ89" s="125"/>
      <c r="BA89" s="125"/>
      <c r="BB89" s="125"/>
      <c r="BC89" s="125"/>
      <c r="BD89" s="125"/>
      <c r="BE89" s="125"/>
      <c r="BF89" s="125"/>
      <c r="BG89" s="125"/>
      <c r="BH89" s="125"/>
      <c r="BI89" s="125"/>
      <c r="BJ89" s="125"/>
      <c r="BK89" s="125"/>
      <c r="BL89" s="125"/>
      <c r="BM89" s="125"/>
      <c r="BN89" s="125"/>
      <c r="BO89" s="125"/>
      <c r="BP89" s="125"/>
      <c r="BQ89" s="125"/>
    </row>
  </sheetData>
  <autoFilter ref="A5:BQ86" xr:uid="{00000000-0001-0000-0600-000000000000}">
    <filterColumn colId="8">
      <filters>
        <filter val="$1.179.876"/>
        <filter val="$1.572.780"/>
        <filter val="$1.946.741"/>
        <filter val="$1.972.115"/>
        <filter val="$10.406"/>
        <filter val="$116.551"/>
        <filter val="$120.572"/>
        <filter val="$127.200"/>
        <filter val="$13.844.792"/>
        <filter val="$157.905"/>
        <filter val="$187.392"/>
        <filter val="$2.015.948"/>
        <filter val="$2.386.062"/>
        <filter val="$2.404.321"/>
        <filter val="$2.646.080"/>
        <filter val="$215.862"/>
        <filter val="$234.316"/>
        <filter val="$238.494"/>
        <filter val="$26.143.344"/>
        <filter val="$278.201"/>
        <filter val="$289.158"/>
        <filter val="$29.082"/>
        <filter val="$29.880"/>
        <filter val="$3.249.463"/>
        <filter val="$3.954.755"/>
        <filter val="$4.582.931"/>
        <filter val="$4.665.699"/>
        <filter val="$442.470"/>
        <filter val="$456.545"/>
        <filter val="$459.111"/>
        <filter val="$49.904"/>
        <filter val="$5.261.938"/>
        <filter val="$5.314"/>
        <filter val="$5.958.333"/>
        <filter val="$548.234"/>
        <filter val="$60.329"/>
        <filter val="$673.702"/>
        <filter val="$688.034"/>
        <filter val="$735.232"/>
        <filter val="$746.720"/>
        <filter val="$77.400"/>
        <filter val="$786.804"/>
      </filters>
    </filterColumn>
  </autoFilter>
  <phoneticPr fontId="75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16"/>
  <dimension ref="A1:BJ223"/>
  <sheetViews>
    <sheetView showGridLines="0" zoomScale="180" zoomScaleNormal="180" workbookViewId="0">
      <pane xSplit="1" ySplit="3" topLeftCell="B4" activePane="bottomRight" state="frozen"/>
      <selection activeCell="F95" sqref="F95"/>
      <selection pane="topRight" activeCell="F95" sqref="F95"/>
      <selection pane="bottomLeft" activeCell="F95" sqref="F95"/>
      <selection pane="bottomRight" activeCell="C8" sqref="C8"/>
    </sheetView>
  </sheetViews>
  <sheetFormatPr baseColWidth="10" defaultColWidth="11.42578125" defaultRowHeight="12.75" x14ac:dyDescent="0.2"/>
  <cols>
    <col min="1" max="1" width="26.5703125" style="147" customWidth="1"/>
    <col min="2" max="62" width="12.7109375" style="147" bestFit="1" customWidth="1"/>
    <col min="63" max="16384" width="11.42578125" style="147"/>
  </cols>
  <sheetData>
    <row r="1" spans="1:62" ht="18" x14ac:dyDescent="0.25">
      <c r="A1" s="148" t="s">
        <v>129</v>
      </c>
      <c r="B1" s="148"/>
      <c r="C1" s="149"/>
      <c r="D1" s="149"/>
      <c r="F1" s="223"/>
      <c r="O1" s="147" t="s">
        <v>7</v>
      </c>
      <c r="AA1" s="147" t="s">
        <v>7</v>
      </c>
      <c r="AM1" s="147" t="s">
        <v>7</v>
      </c>
      <c r="AY1" s="147" t="s">
        <v>7</v>
      </c>
    </row>
    <row r="2" spans="1:62" s="151" customFormat="1" ht="16.5" thickBot="1" x14ac:dyDescent="0.3">
      <c r="A2" s="150"/>
      <c r="B2" s="150"/>
      <c r="G2" s="152"/>
      <c r="N2" s="151">
        <f>+N13/C4-1</f>
        <v>2.7109422852167997E-2</v>
      </c>
      <c r="O2" s="151">
        <f>+PARÁMETROS!$D$4</f>
        <v>0.16</v>
      </c>
      <c r="AA2" s="151">
        <f>+PARÁMETROS!$E$4</f>
        <v>0.12</v>
      </c>
      <c r="AM2" s="151">
        <f>+PARÁMETROS!$F$4</f>
        <v>0.08</v>
      </c>
      <c r="AY2" s="151">
        <f>+PARÁMETROS!$G$4</f>
        <v>0.08</v>
      </c>
    </row>
    <row r="3" spans="1:62" s="7" customFormat="1" ht="13.5" thickBot="1" x14ac:dyDescent="0.25">
      <c r="A3" s="8" t="str">
        <f>+PARÁMETROS!A41</f>
        <v>LINEA 1</v>
      </c>
      <c r="B3" s="107"/>
      <c r="C3" s="9">
        <f>+anexos!B2</f>
        <v>44957</v>
      </c>
      <c r="D3" s="9">
        <f>+anexos!C2</f>
        <v>44985</v>
      </c>
      <c r="E3" s="9">
        <f>+anexos!D2</f>
        <v>45016</v>
      </c>
      <c r="F3" s="9">
        <f>+anexos!E2</f>
        <v>45046</v>
      </c>
      <c r="G3" s="9">
        <f>+anexos!F2</f>
        <v>45077</v>
      </c>
      <c r="H3" s="9">
        <f>+anexos!G2</f>
        <v>45107</v>
      </c>
      <c r="I3" s="9">
        <f>+anexos!H2</f>
        <v>45138</v>
      </c>
      <c r="J3" s="9">
        <f>+anexos!I2</f>
        <v>45169</v>
      </c>
      <c r="K3" s="9">
        <f>+anexos!J2</f>
        <v>45199</v>
      </c>
      <c r="L3" s="9">
        <f>+anexos!K2</f>
        <v>45230</v>
      </c>
      <c r="M3" s="9">
        <f>+anexos!L2</f>
        <v>45260</v>
      </c>
      <c r="N3" s="9">
        <f>+anexos!M2</f>
        <v>45291</v>
      </c>
      <c r="O3" s="9">
        <f>+anexos!N2</f>
        <v>45322</v>
      </c>
      <c r="P3" s="9">
        <f>+anexos!O2</f>
        <v>45351</v>
      </c>
      <c r="Q3" s="9">
        <f>+anexos!P2</f>
        <v>45382</v>
      </c>
      <c r="R3" s="9">
        <f>+anexos!Q2</f>
        <v>45412</v>
      </c>
      <c r="S3" s="9">
        <f>+anexos!R2</f>
        <v>45443</v>
      </c>
      <c r="T3" s="9">
        <f>+anexos!S2</f>
        <v>45473</v>
      </c>
      <c r="U3" s="9">
        <f>+anexos!T2</f>
        <v>45504</v>
      </c>
      <c r="V3" s="9">
        <f>+anexos!U2</f>
        <v>45535</v>
      </c>
      <c r="W3" s="9">
        <f>+anexos!V2</f>
        <v>45565</v>
      </c>
      <c r="X3" s="9">
        <f>+anexos!W2</f>
        <v>45596</v>
      </c>
      <c r="Y3" s="9">
        <f>+anexos!X2</f>
        <v>45626</v>
      </c>
      <c r="Z3" s="9">
        <f>+anexos!Y2</f>
        <v>45657</v>
      </c>
      <c r="AA3" s="9">
        <f>+anexos!Z2</f>
        <v>45688</v>
      </c>
      <c r="AB3" s="9">
        <f>+anexos!AA2</f>
        <v>45716</v>
      </c>
      <c r="AC3" s="9">
        <f>+anexos!AB2</f>
        <v>45747</v>
      </c>
      <c r="AD3" s="9">
        <f>+anexos!AC2</f>
        <v>45777</v>
      </c>
      <c r="AE3" s="9">
        <f>+anexos!AD2</f>
        <v>45808</v>
      </c>
      <c r="AF3" s="9">
        <f>+anexos!AE2</f>
        <v>45838</v>
      </c>
      <c r="AG3" s="9">
        <f>+anexos!AF2</f>
        <v>45869</v>
      </c>
      <c r="AH3" s="9">
        <f>+anexos!AG2</f>
        <v>45900</v>
      </c>
      <c r="AI3" s="9">
        <f>+anexos!AH2</f>
        <v>45930</v>
      </c>
      <c r="AJ3" s="9">
        <f>+anexos!AI2</f>
        <v>45961</v>
      </c>
      <c r="AK3" s="9">
        <f>+anexos!AJ2</f>
        <v>45991</v>
      </c>
      <c r="AL3" s="9">
        <f>+anexos!AK2</f>
        <v>46022</v>
      </c>
      <c r="AM3" s="9">
        <f>+anexos!AL2</f>
        <v>46053</v>
      </c>
      <c r="AN3" s="9">
        <f>+anexos!AM2</f>
        <v>46081</v>
      </c>
      <c r="AO3" s="9">
        <f>+anexos!AN2</f>
        <v>46112</v>
      </c>
      <c r="AP3" s="9">
        <f>+anexos!AO2</f>
        <v>46142</v>
      </c>
      <c r="AQ3" s="9">
        <f>+anexos!AP2</f>
        <v>46173</v>
      </c>
      <c r="AR3" s="9">
        <f>+anexos!AQ2</f>
        <v>46203</v>
      </c>
      <c r="AS3" s="9">
        <f>+anexos!AR2</f>
        <v>46234</v>
      </c>
      <c r="AT3" s="9">
        <f>+anexos!AS2</f>
        <v>46265</v>
      </c>
      <c r="AU3" s="9">
        <f>+anexos!AT2</f>
        <v>46295</v>
      </c>
      <c r="AV3" s="9">
        <f>+anexos!AU2</f>
        <v>46326</v>
      </c>
      <c r="AW3" s="9">
        <f>+anexos!AV2</f>
        <v>46356</v>
      </c>
      <c r="AX3" s="9">
        <f>+anexos!AW2</f>
        <v>46387</v>
      </c>
      <c r="AY3" s="9">
        <f>+anexos!AX2</f>
        <v>46418</v>
      </c>
      <c r="AZ3" s="9">
        <f>+anexos!AY2</f>
        <v>46446</v>
      </c>
      <c r="BA3" s="9">
        <f>+anexos!AZ2</f>
        <v>46477</v>
      </c>
      <c r="BB3" s="9">
        <f>+anexos!BA2</f>
        <v>46507</v>
      </c>
      <c r="BC3" s="9">
        <f>+anexos!BB2</f>
        <v>46538</v>
      </c>
      <c r="BD3" s="9">
        <f>+anexos!BC2</f>
        <v>46568</v>
      </c>
      <c r="BE3" s="9">
        <f>+anexos!BD2</f>
        <v>46599</v>
      </c>
      <c r="BF3" s="9">
        <f>+anexos!BE2</f>
        <v>46630</v>
      </c>
      <c r="BG3" s="9">
        <f>+anexos!BF2</f>
        <v>46660</v>
      </c>
      <c r="BH3" s="9">
        <f>+anexos!BG2</f>
        <v>46691</v>
      </c>
      <c r="BI3" s="9">
        <f>+anexos!BH2</f>
        <v>46721</v>
      </c>
      <c r="BJ3" s="9">
        <f>+anexos!BI2</f>
        <v>46752</v>
      </c>
    </row>
    <row r="4" spans="1:62" s="7" customFormat="1" ht="13.5" thickTop="1" x14ac:dyDescent="0.2">
      <c r="A4" s="10" t="s">
        <v>9</v>
      </c>
      <c r="B4" s="108"/>
      <c r="C4" s="11">
        <f>+PARÁMETROS!$D$61</f>
        <v>10200000000</v>
      </c>
      <c r="D4" s="11">
        <f t="shared" ref="D4:N4" si="0">+C13</f>
        <v>10238885555.181942</v>
      </c>
      <c r="E4" s="11">
        <f t="shared" si="0"/>
        <v>10276665535.318254</v>
      </c>
      <c r="F4" s="11">
        <f t="shared" si="0"/>
        <v>10313375832.855242</v>
      </c>
      <c r="G4" s="11">
        <f t="shared" si="0"/>
        <v>10205537052.122967</v>
      </c>
      <c r="H4" s="11">
        <f t="shared" si="0"/>
        <v>10242412641.879499</v>
      </c>
      <c r="I4" s="11">
        <f t="shared" si="0"/>
        <v>10278287726.560995</v>
      </c>
      <c r="J4" s="11">
        <f t="shared" si="0"/>
        <v>10387082235.020029</v>
      </c>
      <c r="K4" s="11">
        <f t="shared" si="0"/>
        <v>10419922654.729002</v>
      </c>
      <c r="L4" s="11">
        <f t="shared" si="0"/>
        <v>10451877523.264555</v>
      </c>
      <c r="M4" s="11">
        <f t="shared" si="0"/>
        <v>10337535846.334328</v>
      </c>
      <c r="N4" s="11">
        <f t="shared" si="0"/>
        <v>10370041010.81094</v>
      </c>
      <c r="O4" s="11">
        <f>+N13</f>
        <v>10476516113.092113</v>
      </c>
      <c r="P4" s="11">
        <f t="shared" ref="P4:Z4" si="1">+O13</f>
        <v>10599559879.308285</v>
      </c>
      <c r="Q4" s="11">
        <f t="shared" si="1"/>
        <v>10720747716.996826</v>
      </c>
      <c r="R4" s="11">
        <f t="shared" si="1"/>
        <v>10840111747.580896</v>
      </c>
      <c r="S4" s="11">
        <f t="shared" si="1"/>
        <v>10815673457.128988</v>
      </c>
      <c r="T4" s="11">
        <f t="shared" si="1"/>
        <v>10933287553.145823</v>
      </c>
      <c r="U4" s="11">
        <f t="shared" si="1"/>
        <v>11049147827.23214</v>
      </c>
      <c r="V4" s="11">
        <f t="shared" si="1"/>
        <v>11236332575.215143</v>
      </c>
      <c r="W4" s="11">
        <f t="shared" si="1"/>
        <v>11347847288.133097</v>
      </c>
      <c r="X4" s="11">
        <f t="shared" si="1"/>
        <v>11457708735.667086</v>
      </c>
      <c r="Y4" s="11">
        <f t="shared" si="1"/>
        <v>11415844461.667097</v>
      </c>
      <c r="Z4" s="12">
        <f t="shared" si="1"/>
        <v>11524390396.837313</v>
      </c>
      <c r="AA4" s="11">
        <f>+Z13</f>
        <v>11704964884.317429</v>
      </c>
      <c r="AB4" s="11">
        <f t="shared" ref="AB4:AL4" si="2">+AA13</f>
        <v>11864274202.518549</v>
      </c>
      <c r="AC4" s="11">
        <f t="shared" si="2"/>
        <v>12021379427.760878</v>
      </c>
      <c r="AD4" s="11">
        <f t="shared" si="2"/>
        <v>12176308348.97942</v>
      </c>
      <c r="AE4" s="11">
        <f t="shared" si="2"/>
        <v>12169573617.336809</v>
      </c>
      <c r="AF4" s="11">
        <f t="shared" si="2"/>
        <v>12322257884.142563</v>
      </c>
      <c r="AG4" s="11">
        <f t="shared" si="2"/>
        <v>12472821413.832167</v>
      </c>
      <c r="AH4" s="11">
        <f t="shared" si="2"/>
        <v>12694170171.073677</v>
      </c>
      <c r="AI4" s="11">
        <f t="shared" si="2"/>
        <v>12839646516.662165</v>
      </c>
      <c r="AJ4" s="11">
        <f t="shared" si="2"/>
        <v>12983093133.432358</v>
      </c>
      <c r="AK4" s="11">
        <f t="shared" si="2"/>
        <v>12954451618.298347</v>
      </c>
      <c r="AL4" s="12">
        <f t="shared" si="2"/>
        <v>13096075494.740332</v>
      </c>
      <c r="AM4" s="11">
        <f>+AL13</f>
        <v>13309052843.112555</v>
      </c>
      <c r="AN4" s="11">
        <f t="shared" ref="AN4:AX4" si="3">+AM13</f>
        <v>13487624162.921207</v>
      </c>
      <c r="AO4" s="11">
        <f t="shared" si="3"/>
        <v>13663823383.308197</v>
      </c>
      <c r="AP4" s="11">
        <f t="shared" si="3"/>
        <v>13837671722.841173</v>
      </c>
      <c r="AQ4" s="11">
        <f t="shared" si="3"/>
        <v>13827911054.042303</v>
      </c>
      <c r="AR4" s="11">
        <f t="shared" si="3"/>
        <v>13999423707.832836</v>
      </c>
      <c r="AS4" s="11">
        <f t="shared" si="3"/>
        <v>14168619899.325865</v>
      </c>
      <c r="AT4" s="11">
        <f t="shared" si="3"/>
        <v>14407911674.070866</v>
      </c>
      <c r="AU4" s="11">
        <f t="shared" si="3"/>
        <v>14571620177.483196</v>
      </c>
      <c r="AV4" s="11">
        <f t="shared" si="3"/>
        <v>14733088479.316292</v>
      </c>
      <c r="AW4" s="11">
        <f t="shared" si="3"/>
        <v>14699328181.503572</v>
      </c>
      <c r="AX4" s="12">
        <f t="shared" si="3"/>
        <v>14858831293.851736</v>
      </c>
      <c r="AY4" s="11">
        <f>+AX13</f>
        <v>15088937033.437717</v>
      </c>
      <c r="AZ4" s="11">
        <f t="shared" ref="AZ4:BJ4" si="4">+AY13</f>
        <v>15288221793.078072</v>
      </c>
      <c r="BA4" s="11">
        <f t="shared" si="4"/>
        <v>15484847389.186319</v>
      </c>
      <c r="BB4" s="11">
        <f t="shared" si="4"/>
        <v>15678832951.388823</v>
      </c>
      <c r="BC4" s="11">
        <f t="shared" si="4"/>
        <v>15664798532.411173</v>
      </c>
      <c r="BD4" s="11">
        <f t="shared" si="4"/>
        <v>15856171206.562983</v>
      </c>
      <c r="BE4" s="11">
        <f t="shared" si="4"/>
        <v>16044929612.838482</v>
      </c>
      <c r="BF4" s="11">
        <f t="shared" si="4"/>
        <v>16303058259.085693</v>
      </c>
      <c r="BG4" s="11">
        <f t="shared" si="4"/>
        <v>16485735748.407917</v>
      </c>
      <c r="BH4" s="11">
        <f t="shared" si="4"/>
        <v>16665872531.306261</v>
      </c>
      <c r="BI4" s="11">
        <f t="shared" si="4"/>
        <v>16843489410.489788</v>
      </c>
      <c r="BJ4" s="12">
        <f t="shared" si="4"/>
        <v>17018607310.735384</v>
      </c>
    </row>
    <row r="5" spans="1:62" s="57" customFormat="1" x14ac:dyDescent="0.2">
      <c r="A5" s="48" t="s">
        <v>1505</v>
      </c>
      <c r="B5" s="109"/>
      <c r="C5" s="56">
        <f>+C4*PARÁMETROS!$C$41*100%</f>
        <v>127500000</v>
      </c>
      <c r="D5" s="56">
        <f>+D4*PARÁMETROS!$C$41*100%</f>
        <v>127986069.43977427</v>
      </c>
      <c r="E5" s="56">
        <f>+E4*PARÁMETROS!$C$41*100%</f>
        <v>128458319.19147819</v>
      </c>
      <c r="F5" s="56">
        <f>+F4*PARÁMETROS!$C$41*100%</f>
        <v>128917197.91069053</v>
      </c>
      <c r="G5" s="56">
        <f>+G4*PARÁMETROS!$C$41*100%</f>
        <v>127569213.15153709</v>
      </c>
      <c r="H5" s="56">
        <f>+H4*PARÁMETROS!$C$41*100%</f>
        <v>128030158.02349375</v>
      </c>
      <c r="I5" s="56">
        <f>+I4*PARÁMETROS!$C$41*100%</f>
        <v>128478596.58201244</v>
      </c>
      <c r="J5" s="56">
        <f>+J4*PARÁMETROS!$C$41*100%</f>
        <v>129838527.93775037</v>
      </c>
      <c r="K5" s="56">
        <f>+K4*PARÁMETROS!$C$41*100%</f>
        <v>130249033.18411253</v>
      </c>
      <c r="L5" s="56">
        <f>+L4*PARÁMETROS!$C$41*100%</f>
        <v>130648469.04080695</v>
      </c>
      <c r="M5" s="56">
        <f>+M4*PARÁMETROS!$C$41*100%</f>
        <v>129219198.07917911</v>
      </c>
      <c r="N5" s="56">
        <f>+N4*PARÁMETROS!$C$41*100%</f>
        <v>129625512.63513675</v>
      </c>
      <c r="O5" s="56">
        <f>+O4*PARÁMETROS!$D$41*100%</f>
        <v>141432967.52674353</v>
      </c>
      <c r="P5" s="56">
        <f>+P4*PARÁMETROS!$D$41*100%</f>
        <v>143094058.37066185</v>
      </c>
      <c r="Q5" s="56">
        <f>+Q4*PARÁMETROS!$D$41*100%</f>
        <v>144730094.17945716</v>
      </c>
      <c r="R5" s="56">
        <f>+R4*PARÁMETROS!$D$41*100%</f>
        <v>146341508.59234211</v>
      </c>
      <c r="S5" s="56">
        <f>+S4*PARÁMETROS!$D$41*100%</f>
        <v>146011591.67124134</v>
      </c>
      <c r="T5" s="56">
        <f>+T4*PARÁMETROS!$D$41*100%</f>
        <v>147599381.96746859</v>
      </c>
      <c r="U5" s="56">
        <f>+U4*PARÁMETROS!$D$41*100%</f>
        <v>149163495.66763389</v>
      </c>
      <c r="V5" s="56">
        <f>+V4*PARÁMETROS!$D$41*100%</f>
        <v>151690489.76540443</v>
      </c>
      <c r="W5" s="56">
        <f>+W4*PARÁMETROS!$D$41*100%</f>
        <v>153195938.38979679</v>
      </c>
      <c r="X5" s="56">
        <f>+X4*PARÁMETROS!$D$41*100%</f>
        <v>154679067.93150565</v>
      </c>
      <c r="Y5" s="56">
        <f>+Y4*PARÁMETROS!$D$41*100%</f>
        <v>154113900.2325058</v>
      </c>
      <c r="Z5" s="56">
        <f>+Z4*PARÁMETROS!$D$41*100%</f>
        <v>155579270.35730371</v>
      </c>
      <c r="AA5" s="56">
        <f>+AA4*PARÁMETROS!$E$41*100%</f>
        <v>158017025.93828529</v>
      </c>
      <c r="AB5" s="56">
        <f>+AB4*PARÁMETROS!$E$41*100%</f>
        <v>160167701.73400041</v>
      </c>
      <c r="AC5" s="56">
        <f>+AC4*PARÁMETROS!$E$41*100%</f>
        <v>162288622.27477184</v>
      </c>
      <c r="AD5" s="56">
        <f>+AD4*PARÁMETROS!$E$41*100%</f>
        <v>164380162.71122217</v>
      </c>
      <c r="AE5" s="56">
        <f>+AE4*PARÁMETROS!$E$41*100%</f>
        <v>164289243.83404693</v>
      </c>
      <c r="AF5" s="56">
        <f>+AF4*PARÁMETROS!$E$41*100%</f>
        <v>166350481.43592459</v>
      </c>
      <c r="AG5" s="56">
        <f>+AG4*PARÁMETROS!$E$41*100%</f>
        <v>168383089.08673424</v>
      </c>
      <c r="AH5" s="56">
        <f>+AH4*PARÁMETROS!$E$41*100%</f>
        <v>171371297.30949464</v>
      </c>
      <c r="AI5" s="56">
        <f>+AI4*PARÁMETROS!$E$41*100%</f>
        <v>173335227.97493923</v>
      </c>
      <c r="AJ5" s="56">
        <f>+AJ4*PARÁMETROS!$E$41*100%</f>
        <v>175271757.30133682</v>
      </c>
      <c r="AK5" s="56">
        <f>+AK4*PARÁMETROS!$E$41*100%</f>
        <v>174885096.84702769</v>
      </c>
      <c r="AL5" s="56">
        <f>+AL4*PARÁMETROS!$E$41*100%</f>
        <v>176797019.17899448</v>
      </c>
      <c r="AM5" s="56">
        <f>+AM4*PARÁMETROS!$F$41*100%</f>
        <v>179672213.38201949</v>
      </c>
      <c r="AN5" s="56">
        <f>+AN4*PARÁMETROS!$F$41*100%</f>
        <v>182082926.19943631</v>
      </c>
      <c r="AO5" s="56">
        <f>+AO4*PARÁMETROS!$F$41*100%</f>
        <v>184461615.67466065</v>
      </c>
      <c r="AP5" s="56">
        <f>+AP4*PARÁMETROS!$F$41*100%</f>
        <v>186808568.25835583</v>
      </c>
      <c r="AQ5" s="56">
        <f>+AQ4*PARÁMETROS!$F$41*100%</f>
        <v>186676799.2295711</v>
      </c>
      <c r="AR5" s="56">
        <f>+AR4*PARÁMETROS!$F$41*100%</f>
        <v>188992220.05574328</v>
      </c>
      <c r="AS5" s="56">
        <f>+AS4*PARÁMETROS!$F$41*100%</f>
        <v>191276368.64089918</v>
      </c>
      <c r="AT5" s="56">
        <f>+AT4*PARÁMETROS!$F$41*100%</f>
        <v>194506807.59995669</v>
      </c>
      <c r="AU5" s="56">
        <f>+AU4*PARÁMETROS!$F$41*100%</f>
        <v>196716872.39602315</v>
      </c>
      <c r="AV5" s="56">
        <f>+AV4*PARÁMETROS!$F$41*100%</f>
        <v>198896694.47076994</v>
      </c>
      <c r="AW5" s="56">
        <f>+AW4*PARÁMETROS!$F$41*100%</f>
        <v>198440930.45029822</v>
      </c>
      <c r="AX5" s="56">
        <f>+AX4*PARÁMETROS!$F$41*100%</f>
        <v>200594222.46699843</v>
      </c>
      <c r="AY5" s="56">
        <f>+AY4*PARÁMETROS!$G$41*100%</f>
        <v>203700649.95140919</v>
      </c>
      <c r="AZ5" s="56">
        <f>+AZ4*PARÁMETROS!$G$41*100%</f>
        <v>206390994.20655397</v>
      </c>
      <c r="BA5" s="56">
        <f>+BA4*PARÁMETROS!$G$41*100%</f>
        <v>209045439.7540153</v>
      </c>
      <c r="BB5" s="56">
        <f>+BB4*PARÁMETROS!$G$41*100%</f>
        <v>211664244.84374911</v>
      </c>
      <c r="BC5" s="56">
        <f>+BC4*PARÁMETROS!$G$41*100%</f>
        <v>211474780.18755084</v>
      </c>
      <c r="BD5" s="56">
        <f>+BD4*PARÁMETROS!$G$41*100%</f>
        <v>214058311.28860027</v>
      </c>
      <c r="BE5" s="56">
        <f>+BE4*PARÁMETROS!$G$41*100%</f>
        <v>216606549.77331951</v>
      </c>
      <c r="BF5" s="56">
        <f>+BF4*PARÁMETROS!$G$41*100%</f>
        <v>220091286.49765685</v>
      </c>
      <c r="BG5" s="56">
        <f>+BG4*PARÁMETROS!$G$41*100%</f>
        <v>222557432.60350686</v>
      </c>
      <c r="BH5" s="56">
        <f>+BH4*PARÁMETROS!$G$41*100%</f>
        <v>224989279.17263451</v>
      </c>
      <c r="BI5" s="56">
        <f>+BI4*PARÁMETROS!$G$41*100%</f>
        <v>227387107.04161215</v>
      </c>
      <c r="BJ5" s="56">
        <f>+BJ4*PARÁMETROS!$G$41*100%</f>
        <v>229751198.69492769</v>
      </c>
    </row>
    <row r="6" spans="1:62" s="51" customFormat="1" x14ac:dyDescent="0.2">
      <c r="A6" s="49" t="s">
        <v>10</v>
      </c>
      <c r="B6" s="110"/>
      <c r="C6" s="50">
        <f>-PMT(PARÁMETROS!$C$41,PARÁMETROS!$C$51,C4,0)*1</f>
        <v>283873632.31805772</v>
      </c>
      <c r="D6" s="50">
        <f>-PMT(PARÁMETROS!$C$41,PARÁMETROS!$C$51,D4,0)*1</f>
        <v>284955846.41552854</v>
      </c>
      <c r="E6" s="50">
        <f>-PMT(PARÁMETROS!$C$41,PARÁMETROS!$C$51,E4,0)*1</f>
        <v>286007291.53221476</v>
      </c>
      <c r="F6" s="50">
        <f>-PMT(PARÁMETROS!$C$41,PARÁMETROS!$C$51,F4,0)*1.5</f>
        <v>430543449.87263113</v>
      </c>
      <c r="G6" s="50">
        <f>-PMT(PARÁMETROS!$C$41,PARÁMETROS!$C$51,G4,0)*1</f>
        <v>284027732.6218304</v>
      </c>
      <c r="H6" s="50">
        <f>-PMT(PARÁMETROS!$C$41,PARÁMETROS!$C$51,H4,0)*1</f>
        <v>285054007.87752229</v>
      </c>
      <c r="I6" s="50">
        <f>-PMT(PARÁMETROS!$C$41,PARÁMETROS!$C$51,I4,0)*1</f>
        <v>286052438.32833153</v>
      </c>
      <c r="J6" s="50">
        <f>-PMT(PARÁMETROS!$C$41,PARÁMETROS!$C$51,J4,0)*1</f>
        <v>289080270.90602994</v>
      </c>
      <c r="K6" s="50">
        <f>-PMT(PARÁMETROS!$C$41,PARÁMETROS!$C$51,K4,0)*1</f>
        <v>289994244.35991579</v>
      </c>
      <c r="L6" s="50">
        <f>-PMT(PARÁMETROS!$C$41,PARÁMETROS!$C$51,L4,0)*1.5</f>
        <v>436325358.3930257</v>
      </c>
      <c r="M6" s="50">
        <f>-PMT(PARÁMETROS!$C$41,PARÁMETROS!$C$51,M4,0)*1</f>
        <v>287701357.83500522</v>
      </c>
      <c r="N6" s="50">
        <f>-PMT(PARÁMETROS!$C$41,PARÁMETROS!$C$51,N4,0)*1</f>
        <v>288606000.88491416</v>
      </c>
      <c r="O6" s="50">
        <f>-PMT(PARÁMETROS!$D$41,PARÁMETROS!$D$51,O4,0)*1</f>
        <v>274493585.75205886</v>
      </c>
      <c r="P6" s="50">
        <f>-PMT(PARÁMETROS!$D$41,PARÁMETROS!$D$51,P4,0)</f>
        <v>277717436.52730918</v>
      </c>
      <c r="Q6" s="50">
        <f>-PMT(PARÁMETROS!$D$41,PARÁMETROS!$D$51,Q4,0)*1</f>
        <v>280892660.40493929</v>
      </c>
      <c r="R6" s="50">
        <f>-PMT(PARÁMETROS!$D$41,PARÁMETROS!$D$51,R4,0)*1.5</f>
        <v>426030148.49011785</v>
      </c>
      <c r="S6" s="50">
        <f>-PMT(PARÁMETROS!$D$41,PARÁMETROS!$D$51,S4,0)*1</f>
        <v>283379795.10771358</v>
      </c>
      <c r="T6" s="50">
        <f>-PMT(PARÁMETROS!$D$41,PARÁMETROS!$D$51,T4,0)*1</f>
        <v>286461383.93000376</v>
      </c>
      <c r="U6" s="50">
        <f>-PMT(PARÁMETROS!$D$41,PARÁMETROS!$D$51,U4,0)*1</f>
        <v>289497021.13390464</v>
      </c>
      <c r="V6" s="50">
        <f>-PMT(PARÁMETROS!$D$41,PARÁMETROS!$D$51,V4,0)*1</f>
        <v>294401419.89751089</v>
      </c>
      <c r="W6" s="50">
        <f>-PMT(PARÁMETROS!$D$41,PARÁMETROS!$D$51,W4,0)*1</f>
        <v>297323199.72226661</v>
      </c>
      <c r="X6" s="50">
        <f>-PMT(PARÁMETROS!$D$41,PARÁMETROS!$D$51,X4,0)*1.5</f>
        <v>450302493.89284176</v>
      </c>
      <c r="Y6" s="50">
        <f>-PMT(PARÁMETROS!$D$41,PARÁMETROS!$D$51,Y4,0)*1</f>
        <v>299104783.19742852</v>
      </c>
      <c r="Z6" s="50">
        <f>-PMT(PARÁMETROS!$D$41,PARÁMETROS!$D$51,Z4,0)</f>
        <v>301948778.5334782</v>
      </c>
      <c r="AA6" s="50">
        <f>-PMT(PARÁMETROS!$E$41,PARÁMETROS!$E$51,AA4,0)*1</f>
        <v>306679982.87934047</v>
      </c>
      <c r="AB6" s="50">
        <f>-PMT(PARÁMETROS!$E$41,PARÁMETROS!$E$51,AB4,0)*1</f>
        <v>310854021.79883343</v>
      </c>
      <c r="AC6" s="50">
        <f>-PMT(PARÁMETROS!$E$41,PARÁMETROS!$E$51,AC4,0)*1</f>
        <v>314970311.6180473</v>
      </c>
      <c r="AD6" s="50">
        <f>-PMT(PARÁMETROS!$E$41,PARÁMETROS!$E$51,AD4,0)*1.5</f>
        <v>478544370.64588499</v>
      </c>
      <c r="AE6" s="50">
        <f>-PMT(PARÁMETROS!$E$41,PARÁMETROS!$E$51,AE4,0)*1</f>
        <v>318853124.76367724</v>
      </c>
      <c r="AF6" s="50">
        <f>-PMT(PARÁMETROS!$E$41,PARÁMETROS!$E$51,AF4,0)*1</f>
        <v>322853581.73152941</v>
      </c>
      <c r="AG6" s="50">
        <f>-PMT(PARÁMETROS!$E$41,PARÁMETROS!$E$51,AG4,0)</f>
        <v>326798473.59270251</v>
      </c>
      <c r="AH6" s="50">
        <f>-PMT(PARÁMETROS!$E$41,PARÁMETROS!$E$51,AH4,0)*1</f>
        <v>332597998.30312186</v>
      </c>
      <c r="AI6" s="50">
        <f>-PMT(PARÁMETROS!$E$41,PARÁMETROS!$E$51,AI4,0)*1</f>
        <v>336409601.63686639</v>
      </c>
      <c r="AJ6" s="50">
        <f>-PMT(PARÁMETROS!$E$41,PARÁMETROS!$E$51,AJ4,0)*1.5</f>
        <v>510252036.53749877</v>
      </c>
      <c r="AK6" s="50">
        <f>-PMT(PARÁMETROS!$E$41,PARÁMETROS!$E$51,AK4,0)*1</f>
        <v>339417592.42985189</v>
      </c>
      <c r="AL6" s="50">
        <f>-PMT(PARÁMETROS!$E$41,PARÁMETROS!$E$51,AL4,0)*1</f>
        <v>343128257.81260121</v>
      </c>
      <c r="AM6" s="50">
        <f>-PMT(PARÁMETROS!$F$41,PARÁMETROS!$F$51,AM4,0)*1</f>
        <v>348708444.52806866</v>
      </c>
      <c r="AN6" s="50">
        <f>-PMT(PARÁMETROS!$F$41,PARÁMETROS!$F$51,AN4,0)*1</f>
        <v>353387164.18617147</v>
      </c>
      <c r="AO6" s="50">
        <f>-PMT(PARÁMETROS!$F$41,PARÁMETROS!$F$51,AO4,0)*1</f>
        <v>358003732.83252722</v>
      </c>
      <c r="AP6" s="50">
        <f>-PMT(PARÁMETROS!$F$41,PARÁMETROS!$F$51,AP4,0)*1.5</f>
        <v>543838059.61734033</v>
      </c>
      <c r="AQ6" s="50">
        <f>-PMT(PARÁMETROS!$F$41,PARÁMETROS!$F$51,AQ4,0)*1</f>
        <v>362302968.63107878</v>
      </c>
      <c r="AR6" s="50">
        <f>-PMT(PARÁMETROS!$F$41,PARÁMETROS!$F$51,AR4,0)*1</f>
        <v>366796745.26756787</v>
      </c>
      <c r="AS6" s="50">
        <f>-PMT(PARÁMETROS!$F$41,PARÁMETROS!$F$51,AS4,0)*1</f>
        <v>371229828.6320343</v>
      </c>
      <c r="AT6" s="50">
        <f>-PMT(PARÁMETROS!$F$41,PARÁMETROS!$F$51,AT4,0)*1</f>
        <v>377499475.58161962</v>
      </c>
      <c r="AU6" s="50">
        <f>-PMT(PARÁMETROS!$F$41,PARÁMETROS!$F$51,AU4,0)*1</f>
        <v>381788776.8755486</v>
      </c>
      <c r="AV6" s="50">
        <f>-PMT(PARÁMETROS!$F$41,PARÁMETROS!$F$51,AV4,0)*1.5</f>
        <v>579029074.48919022</v>
      </c>
      <c r="AW6" s="50">
        <f>-PMT(PARÁMETROS!$F$41,PARÁMETROS!$F$51,AW4,0)*1</f>
        <v>385134834.6274175</v>
      </c>
      <c r="AX6" s="50">
        <f>-PMT(PARÁMETROS!$F$41,PARÁMETROS!$F$51,AX4,0)*1</f>
        <v>389313951.11752129</v>
      </c>
      <c r="AY6" s="50">
        <f>-PMT(PARÁMETROS!$G$41,PARÁMETROS!$G$51,AY4,0)*1</f>
        <v>395342916.17415434</v>
      </c>
      <c r="AZ6" s="50">
        <f>-PMT(PARÁMETROS!$G$41,PARÁMETROS!$G$51,AZ4,0)*1</f>
        <v>400564345.48032022</v>
      </c>
      <c r="BA6" s="50">
        <f>-PMT(PARÁMETROS!$G$41,PARÁMETROS!$G$51,BA4,0)*1</f>
        <v>405716102.45217669</v>
      </c>
      <c r="BB6" s="50">
        <f>-PMT(PARÁMETROS!$G$41,PARÁMETROS!$G$51,BB4,0)*1.5</f>
        <v>616198032.45317841</v>
      </c>
      <c r="BC6" s="50">
        <f>-PMT(PARÁMETROS!$G$41,PARÁMETROS!$G$51,BC4,0)*1</f>
        <v>410430974.65117466</v>
      </c>
      <c r="BD6" s="50">
        <f>-PMT(PARÁMETROS!$G$41,PARÁMETROS!$G$51,BD4,0)*1</f>
        <v>415445100.62357163</v>
      </c>
      <c r="BE6" s="50">
        <f>-PMT(PARÁMETROS!$G$41,PARÁMETROS!$G$51,BE4,0)*1</f>
        <v>420390730.56582475</v>
      </c>
      <c r="BF6" s="50">
        <f>-PMT(PARÁMETROS!$G$41,PARÁMETROS!$G$51,BF4,0)*1</f>
        <v>427153919.48558187</v>
      </c>
      <c r="BG6" s="50">
        <f>-PMT(PARÁMETROS!$G$41,PARÁMETROS!$G$51,BG4,0)*1</f>
        <v>431940224.25893855</v>
      </c>
      <c r="BH6" s="50">
        <f>-PMT(PARÁMETROS!$G$41,PARÁMETROS!$G$51,BH4,0)*1</f>
        <v>436659960.37444127</v>
      </c>
      <c r="BI6" s="50">
        <f>-PMT(PARÁMETROS!$G$41,PARÁMETROS!$G$51,BI4,0)*1</f>
        <v>441313672.88066739</v>
      </c>
      <c r="BJ6" s="50">
        <f>-PMT(PARÁMETROS!$G$41,PARÁMETROS!$G$51,BJ4,0)*1</f>
        <v>445901910.02447468</v>
      </c>
    </row>
    <row r="7" spans="1:62" s="85" customFormat="1" x14ac:dyDescent="0.2">
      <c r="A7" s="83" t="s">
        <v>55</v>
      </c>
      <c r="B7" s="111"/>
      <c r="C7" s="84">
        <f>+PARÁMETROS!$C$72</f>
        <v>0</v>
      </c>
      <c r="D7" s="84">
        <f>+C7</f>
        <v>0</v>
      </c>
      <c r="E7" s="84">
        <f t="shared" ref="E7:N7" si="5">+D7</f>
        <v>0</v>
      </c>
      <c r="F7" s="84">
        <f t="shared" si="5"/>
        <v>0</v>
      </c>
      <c r="G7" s="84">
        <f t="shared" si="5"/>
        <v>0</v>
      </c>
      <c r="H7" s="84">
        <f t="shared" si="5"/>
        <v>0</v>
      </c>
      <c r="I7" s="84">
        <f t="shared" si="5"/>
        <v>0</v>
      </c>
      <c r="J7" s="84">
        <f t="shared" si="5"/>
        <v>0</v>
      </c>
      <c r="K7" s="84">
        <f t="shared" si="5"/>
        <v>0</v>
      </c>
      <c r="L7" s="84">
        <f t="shared" si="5"/>
        <v>0</v>
      </c>
      <c r="M7" s="84">
        <f t="shared" si="5"/>
        <v>0</v>
      </c>
      <c r="N7" s="84">
        <f t="shared" si="5"/>
        <v>0</v>
      </c>
      <c r="O7" s="84">
        <f>+PARÁMETROS!$D$72</f>
        <v>0</v>
      </c>
      <c r="P7" s="84">
        <f>+O7</f>
        <v>0</v>
      </c>
      <c r="Q7" s="84">
        <f t="shared" ref="Q7:Z7" si="6">+P7</f>
        <v>0</v>
      </c>
      <c r="R7" s="84">
        <f t="shared" si="6"/>
        <v>0</v>
      </c>
      <c r="S7" s="84">
        <f t="shared" si="6"/>
        <v>0</v>
      </c>
      <c r="T7" s="84">
        <f t="shared" si="6"/>
        <v>0</v>
      </c>
      <c r="U7" s="84">
        <f t="shared" si="6"/>
        <v>0</v>
      </c>
      <c r="V7" s="84">
        <f t="shared" si="6"/>
        <v>0</v>
      </c>
      <c r="W7" s="84">
        <f t="shared" si="6"/>
        <v>0</v>
      </c>
      <c r="X7" s="84">
        <f t="shared" si="6"/>
        <v>0</v>
      </c>
      <c r="Y7" s="84">
        <f t="shared" si="6"/>
        <v>0</v>
      </c>
      <c r="Z7" s="84">
        <f t="shared" si="6"/>
        <v>0</v>
      </c>
      <c r="AA7" s="84">
        <f>+PARÁMETROS!$E$72</f>
        <v>0</v>
      </c>
      <c r="AB7" s="84">
        <f>+AA7</f>
        <v>0</v>
      </c>
      <c r="AC7" s="84">
        <f t="shared" ref="AC7:AL7" si="7">+AB7</f>
        <v>0</v>
      </c>
      <c r="AD7" s="84">
        <f t="shared" si="7"/>
        <v>0</v>
      </c>
      <c r="AE7" s="84">
        <f t="shared" si="7"/>
        <v>0</v>
      </c>
      <c r="AF7" s="84">
        <f t="shared" si="7"/>
        <v>0</v>
      </c>
      <c r="AG7" s="84">
        <f t="shared" si="7"/>
        <v>0</v>
      </c>
      <c r="AH7" s="84">
        <f t="shared" si="7"/>
        <v>0</v>
      </c>
      <c r="AI7" s="84">
        <f t="shared" si="7"/>
        <v>0</v>
      </c>
      <c r="AJ7" s="84">
        <f t="shared" si="7"/>
        <v>0</v>
      </c>
      <c r="AK7" s="84">
        <f t="shared" si="7"/>
        <v>0</v>
      </c>
      <c r="AL7" s="84">
        <f t="shared" si="7"/>
        <v>0</v>
      </c>
      <c r="AM7" s="84">
        <f>+PARÁMETROS!$F$72</f>
        <v>0</v>
      </c>
      <c r="AN7" s="84">
        <f>+AM7</f>
        <v>0</v>
      </c>
      <c r="AO7" s="84">
        <f t="shared" ref="AO7:AX7" si="8">+AN7</f>
        <v>0</v>
      </c>
      <c r="AP7" s="84">
        <f t="shared" si="8"/>
        <v>0</v>
      </c>
      <c r="AQ7" s="84">
        <f t="shared" si="8"/>
        <v>0</v>
      </c>
      <c r="AR7" s="84">
        <f t="shared" si="8"/>
        <v>0</v>
      </c>
      <c r="AS7" s="84">
        <f t="shared" si="8"/>
        <v>0</v>
      </c>
      <c r="AT7" s="84">
        <f t="shared" si="8"/>
        <v>0</v>
      </c>
      <c r="AU7" s="84">
        <f t="shared" si="8"/>
        <v>0</v>
      </c>
      <c r="AV7" s="84">
        <f t="shared" si="8"/>
        <v>0</v>
      </c>
      <c r="AW7" s="84">
        <f t="shared" si="8"/>
        <v>0</v>
      </c>
      <c r="AX7" s="84">
        <f t="shared" si="8"/>
        <v>0</v>
      </c>
      <c r="AY7" s="84">
        <f>+PARÁMETROS!$G$72</f>
        <v>0</v>
      </c>
      <c r="AZ7" s="84">
        <f>+AY7</f>
        <v>0</v>
      </c>
      <c r="BA7" s="84">
        <f t="shared" ref="BA7:BJ7" si="9">+AZ7</f>
        <v>0</v>
      </c>
      <c r="BB7" s="84">
        <f t="shared" si="9"/>
        <v>0</v>
      </c>
      <c r="BC7" s="84">
        <f t="shared" si="9"/>
        <v>0</v>
      </c>
      <c r="BD7" s="84">
        <f t="shared" si="9"/>
        <v>0</v>
      </c>
      <c r="BE7" s="84">
        <f t="shared" si="9"/>
        <v>0</v>
      </c>
      <c r="BF7" s="84">
        <f t="shared" si="9"/>
        <v>0</v>
      </c>
      <c r="BG7" s="84">
        <f t="shared" si="9"/>
        <v>0</v>
      </c>
      <c r="BH7" s="84">
        <f t="shared" si="9"/>
        <v>0</v>
      </c>
      <c r="BI7" s="84">
        <f t="shared" si="9"/>
        <v>0</v>
      </c>
      <c r="BJ7" s="84">
        <f t="shared" si="9"/>
        <v>0</v>
      </c>
    </row>
    <row r="8" spans="1:62" s="51" customFormat="1" x14ac:dyDescent="0.2">
      <c r="A8" s="93" t="s">
        <v>68</v>
      </c>
      <c r="B8" s="110"/>
      <c r="C8" s="50">
        <f>+(+anexos!B$109)*1*(B$127/B$135)</f>
        <v>144995812.5</v>
      </c>
      <c r="D8" s="50">
        <f>+(+anexos!C$109)*1*(C$127/C$135)</f>
        <v>145505242.88793105</v>
      </c>
      <c r="E8" s="50">
        <f>+(+anexos!D$109)*1*(D$127/D$135)</f>
        <v>145995730.12227556</v>
      </c>
      <c r="F8" s="50">
        <f>+(+anexos!E$109)*1*(E$127/E$135)</f>
        <v>146467528.77033409</v>
      </c>
      <c r="G8" s="50">
        <f>+(+anexos!F$109)*1*(F$127/F$135)</f>
        <v>146920890.77317491</v>
      </c>
      <c r="H8" s="50">
        <f>+(+anexos!G$109)*1*(G$127/G$135)</f>
        <v>147356065.46447629</v>
      </c>
      <c r="I8" s="50">
        <f>+(+anexos!H$109)*PARÁMETROS!C35*(H$127/H$135)</f>
        <v>73886649.794646382</v>
      </c>
      <c r="J8" s="50">
        <f>+(+anexos!I$109)*1*(I$127/I$135)</f>
        <v>148172837.32274652</v>
      </c>
      <c r="K8" s="50">
        <f>+(+anexos!J$109)*1*(J$127/J$135)</f>
        <v>148554920.2886427</v>
      </c>
      <c r="L8" s="50">
        <f>+(+anexos!K$109)*1*(K$127/K$135)</f>
        <v>148919787.57800958</v>
      </c>
      <c r="M8" s="50">
        <f>+(+anexos!L$109)*1*(L$127/L$135)</f>
        <v>149267675.76756331</v>
      </c>
      <c r="N8" s="50">
        <f>+(+anexos!M$109)*PARÁMETROS!C35*(M$127/M$135)</f>
        <v>74799409.469048738</v>
      </c>
      <c r="O8" s="50">
        <f>+(+anexos!N$109)*1*(N$127/N$135)</f>
        <v>144462050.55851364</v>
      </c>
      <c r="P8" s="50">
        <f>+(+anexos!O$109)*1*(O$127/O$135)</f>
        <v>144755219.15481102</v>
      </c>
      <c r="Q8" s="50">
        <f>+(+anexos!P$109)*1*(P$127/P$135)</f>
        <v>145039838.19044665</v>
      </c>
      <c r="R8" s="50">
        <f>+(+anexos!Q$109)*1*(Q$127/Q$135)</f>
        <v>145316085.55413213</v>
      </c>
      <c r="S8" s="50">
        <f>+(+anexos!R$109)*1*(R$127/R$135)</f>
        <v>145584135.54669371</v>
      </c>
      <c r="T8" s="50">
        <f>+(+anexos!S$109)*1*(S$127/S$135)</f>
        <v>145844158.95114669</v>
      </c>
      <c r="U8" s="50">
        <f>+(+anexos!T$109)*PARÁMETROS!C35*(T$127/T$135)</f>
        <v>73048161.550723299</v>
      </c>
      <c r="V8" s="50">
        <f>+(+anexos!U$109)*1*(U$127/U$135)</f>
        <v>146340791.94994032</v>
      </c>
      <c r="W8" s="50">
        <f>+(+anexos!V$109)*1*(V$127/V$135)</f>
        <v>146577726.13354149</v>
      </c>
      <c r="X8" s="50">
        <f>+(+anexos!W$109)*1*(W$127/W$135)</f>
        <v>146807283.03865334</v>
      </c>
      <c r="Y8" s="50">
        <f>+(+anexos!X$109)*1*(X$127/X$135)</f>
        <v>147029616.86486158</v>
      </c>
      <c r="Z8" s="50">
        <f>+(+anexos!Y$109)*PARÁMETROS!C35*(Y$127/Y$135)</f>
        <v>73622439.343710035</v>
      </c>
      <c r="AA8" s="50">
        <f>+(+anexos!Z$109)*1*(Z$127/Z$135)</f>
        <v>144671080.35782456</v>
      </c>
      <c r="AB8" s="50">
        <f>+(+anexos!AA$109)*1*(AA$127/AA$135)</f>
        <v>144851810.19283819</v>
      </c>
      <c r="AC8" s="50">
        <f>+(+anexos!AB$109)*1*(AB$127/AB$135)</f>
        <v>145032744.93818188</v>
      </c>
      <c r="AD8" s="50">
        <f>+(+anexos!AC$109)*1*(AC$127/AC$135)</f>
        <v>145213879.20794657</v>
      </c>
      <c r="AE8" s="50">
        <f>+(+anexos!AD$109)*1*(AD$127/AD$135)</f>
        <v>145395207.76461616</v>
      </c>
      <c r="AF8" s="50">
        <f>+(+anexos!AE$109)*1*(AE$127/AE$135)</f>
        <v>145576725.51479146</v>
      </c>
      <c r="AG8" s="50">
        <f>+(+anexos!AF$109)*PARÁMETROS!C35*(AF$127/AF$135)</f>
        <v>72879213.752521262</v>
      </c>
      <c r="AH8" s="50">
        <f>+(+anexos!AG$109)*1*(AG$127/AG$135)</f>
        <v>145940308.9178856</v>
      </c>
      <c r="AI8" s="50">
        <f>+(+anexos!AH$109)*1*(AH$127/AH$135)</f>
        <v>146122365.06788105</v>
      </c>
      <c r="AJ8" s="50">
        <f>+(+anexos!AI$109)*1*(AI$127/AI$135)</f>
        <v>146304591.39784771</v>
      </c>
      <c r="AK8" s="50">
        <f>+(+anexos!AJ$109)*1*(AJ$127/AJ$135)</f>
        <v>146486983.47519103</v>
      </c>
      <c r="AL8" s="50">
        <f>+(+anexos!AK$109)*PARÁMETROS!C35*(AK$127/AK$135)</f>
        <v>73334768.494170263</v>
      </c>
      <c r="AM8" s="50">
        <f>+(+anexos!AL$109)*1*(AL$127/AL$135)</f>
        <v>144028166.05592275</v>
      </c>
      <c r="AN8" s="50">
        <f>+(+anexos!AM$109)*1*(AM$127/AM$135)</f>
        <v>144132258.63690254</v>
      </c>
      <c r="AO8" s="50">
        <f>+(+anexos!AN$109)*1*(AN$127/AN$135)</f>
        <v>144245260.31978247</v>
      </c>
      <c r="AP8" s="50">
        <f>+(+anexos!AO$109)*1*(AO$127/AO$135)</f>
        <v>144366894.45051116</v>
      </c>
      <c r="AQ8" s="50">
        <f>+(+anexos!AP$109)*1*(AP$127/AP$135)</f>
        <v>144496893.81858459</v>
      </c>
      <c r="AR8" s="50">
        <f>+(+anexos!AQ$109)*1*(AQ$127/AQ$135)</f>
        <v>144635000.30577248</v>
      </c>
      <c r="AS8" s="50">
        <f>+(+anexos!AR$109)*PARÁMETROS!C35*(AR$127/AR$135)</f>
        <v>72390482.274489969</v>
      </c>
      <c r="AT8" s="50">
        <f>+(+anexos!AS$109)*1*(AS$127/AS$135)</f>
        <v>144934545.61663297</v>
      </c>
      <c r="AU8" s="50">
        <f>+(+anexos!AT$109)*1*(AT$127/AT$135)</f>
        <v>145095510.69800448</v>
      </c>
      <c r="AV8" s="50">
        <f>+(+anexos!AU$109)*1*(AU$127/AU$135)</f>
        <v>145263634.80492443</v>
      </c>
      <c r="AW8" s="50">
        <f>+(+anexos!AV$109)*1*(AV$127/AV$135)</f>
        <v>145438700.48534346</v>
      </c>
      <c r="AX8" s="50">
        <f>+(+anexos!AW$109)*PARÁMETROS!C35*(AW$127/AW$135)</f>
        <v>72810248.774121583</v>
      </c>
      <c r="AY8" s="50">
        <f>+(+anexos!AX$109)*1*(AX$127/AX$135)</f>
        <v>142949826.2739318</v>
      </c>
      <c r="AZ8" s="50">
        <f>+(+anexos!AY$109)*1*(AY$127/AY$135)</f>
        <v>143077904.75501901</v>
      </c>
      <c r="BA8" s="50">
        <f>+(+anexos!AZ$109)*1*(AZ$127/AZ$135)</f>
        <v>143220627.23636714</v>
      </c>
      <c r="BB8" s="50">
        <f>+(+anexos!BA$109)*1*(BA$127/BA$135)</f>
        <v>143377483.50525305</v>
      </c>
      <c r="BC8" s="50">
        <f>+(+anexos!BB$109)*1*(BB$127/BB$135)</f>
        <v>143547983.52159798</v>
      </c>
      <c r="BD8" s="50">
        <f>+(+anexos!BC$109)*1*(BC$127/BC$135)</f>
        <v>143731656.52656096</v>
      </c>
      <c r="BE8" s="50">
        <f>+(+anexos!BD$109)*PARÁMETROS!C35*(BD$127/BD$135)</f>
        <v>71964025.097314641</v>
      </c>
      <c r="BF8" s="50">
        <f>+(+anexos!BE$109)*1*(BE$127/BE$135)</f>
        <v>144136729.82688379</v>
      </c>
      <c r="BG8" s="50">
        <f>+(+anexos!BF$109)*1*(BF$127/BF$135)</f>
        <v>144357277.58325377</v>
      </c>
      <c r="BH8" s="50">
        <f>+(+anexos!BG$109)*1*(BG$127/BG$135)</f>
        <v>144589291.75169972</v>
      </c>
      <c r="BI8" s="50">
        <f>+(+anexos!BH$109)*1*(BH$127/BH$135)</f>
        <v>144832386.05238208</v>
      </c>
      <c r="BJ8" s="50">
        <f>+(+anexos!BI$109)*PARÁMETROS!C35*(BI$127/BI$135)</f>
        <v>72543094.487492397</v>
      </c>
    </row>
    <row r="9" spans="1:62" s="88" customFormat="1" x14ac:dyDescent="0.2">
      <c r="A9" s="86" t="s">
        <v>60</v>
      </c>
      <c r="B9" s="112"/>
      <c r="C9" s="87">
        <f>+anexos!B$54*0.66*(B$127/B$135)</f>
        <v>41745000</v>
      </c>
      <c r="D9" s="87">
        <f>+anexos!C$54*0.66*(C$127/C$135)</f>
        <v>41745000</v>
      </c>
      <c r="E9" s="87">
        <f>+anexos!D$54*0.66*(D$127/D$135)</f>
        <v>41745000</v>
      </c>
      <c r="F9" s="87">
        <f>+anexos!E$54*0.66*(E$127/E$135)</f>
        <v>41745000</v>
      </c>
      <c r="G9" s="87">
        <f>+anexos!F$54*0.66*(F$127/F$135)</f>
        <v>41745000</v>
      </c>
      <c r="H9" s="87">
        <f>+anexos!G$54*0.66*(G$127/G$135)</f>
        <v>41745000</v>
      </c>
      <c r="I9" s="87">
        <f>+anexos!H$54*0.66*(H$127/H$135)</f>
        <v>41745000</v>
      </c>
      <c r="J9" s="87">
        <f>+anexos!I$54*0.66*(I$127/I$135)</f>
        <v>41745000</v>
      </c>
      <c r="K9" s="87">
        <f>+anexos!J$54*0.66*(J$127/J$135)</f>
        <v>41745000</v>
      </c>
      <c r="L9" s="87">
        <f>+anexos!K$54*0.66*(K$127/K$135)</f>
        <v>41745000</v>
      </c>
      <c r="M9" s="87">
        <f>+anexos!L$54*0.66*(L$127/L$135)</f>
        <v>41745000</v>
      </c>
      <c r="N9" s="87">
        <f>+anexos!M$54*0.66*(M$127/M$135)</f>
        <v>41745000</v>
      </c>
      <c r="O9" s="87">
        <f>+anexos!N$54*0.66*(N$127/N$135)</f>
        <v>44048565</v>
      </c>
      <c r="P9" s="87">
        <f>+anexos!O$54*0.66*(O$127/O$135)</f>
        <v>44048565</v>
      </c>
      <c r="Q9" s="87">
        <f>+anexos!P$54*0.66*(P$127/P$135)</f>
        <v>44048565</v>
      </c>
      <c r="R9" s="87">
        <f>+anexos!Q$54*0.66*(Q$127/Q$135)</f>
        <v>44048565</v>
      </c>
      <c r="S9" s="87">
        <f>+anexos!R$54*0.66*(R$127/R$135)</f>
        <v>44048565</v>
      </c>
      <c r="T9" s="87">
        <f>+anexos!S$54*0.66*(S$127/S$135)</f>
        <v>44048565</v>
      </c>
      <c r="U9" s="87">
        <f>+anexos!T$54*0.66*(T$127/T$135)</f>
        <v>44048565</v>
      </c>
      <c r="V9" s="87">
        <f>+anexos!U$54*0.66*(U$127/U$135)</f>
        <v>44048565</v>
      </c>
      <c r="W9" s="87">
        <f>+anexos!V$54*0.66*(V$127/V$135)</f>
        <v>44048565</v>
      </c>
      <c r="X9" s="87">
        <f>+anexos!W$54*0.66*(W$127/W$135)</f>
        <v>44048565</v>
      </c>
      <c r="Y9" s="87">
        <f>+anexos!X$54*0.66*(X$127/X$135)</f>
        <v>44048565</v>
      </c>
      <c r="Z9" s="87">
        <f>+anexos!Y$54*0.66*(Y$127/Y$135)</f>
        <v>44048565</v>
      </c>
      <c r="AA9" s="87">
        <f>+anexos!Z$54*0.66*(Z$127/Z$135)</f>
        <v>46458769.5</v>
      </c>
      <c r="AB9" s="87">
        <f>+anexos!AA$54*0.66*(AA$127/AA$135)</f>
        <v>46458769.5</v>
      </c>
      <c r="AC9" s="87">
        <f>+anexos!AB$54*0.66*(AB$127/AB$135)</f>
        <v>46458769.5</v>
      </c>
      <c r="AD9" s="87">
        <f>+anexos!AC$54*0.66*(AC$127/AC$135)</f>
        <v>46458769.5</v>
      </c>
      <c r="AE9" s="87">
        <f>+anexos!AD$54*0.66*(AD$127/AD$135)</f>
        <v>46458769.5</v>
      </c>
      <c r="AF9" s="87">
        <f>+anexos!AE$54*0.66*(AE$127/AE$135)</f>
        <v>46458769.5</v>
      </c>
      <c r="AG9" s="87">
        <f>+anexos!AF$54*0.66*(AF$127/AF$135)</f>
        <v>46458769.5</v>
      </c>
      <c r="AH9" s="87">
        <f>+anexos!AG$54*0.66*(AG$127/AG$135)</f>
        <v>46458769.5</v>
      </c>
      <c r="AI9" s="87">
        <f>+anexos!AH$54*0.66*(AH$127/AH$135)</f>
        <v>46458769.5</v>
      </c>
      <c r="AJ9" s="87">
        <f>+anexos!AI$54*0.66*(AI$127/AI$135)</f>
        <v>46458769.5</v>
      </c>
      <c r="AK9" s="87">
        <f>+anexos!AJ$54*0.66*(AJ$127/AJ$135)</f>
        <v>46458769.5</v>
      </c>
      <c r="AL9" s="87">
        <f>+anexos!AK$54*0.66*(AK$127/AK$135)</f>
        <v>46458769.5</v>
      </c>
      <c r="AM9" s="87">
        <f>+anexos!AL$54*0.66*(AL$127/AL$135)</f>
        <v>48071424.864375003</v>
      </c>
      <c r="AN9" s="87">
        <f>+anexos!AM$54*0.66*(AM$127/AM$135)</f>
        <v>48071424.864375003</v>
      </c>
      <c r="AO9" s="87">
        <f>+anexos!AN$54*0.66*(AN$127/AN$135)</f>
        <v>48071424.864375003</v>
      </c>
      <c r="AP9" s="87">
        <f>+anexos!AO$54*0.66*(AO$127/AO$135)</f>
        <v>48071424.864375003</v>
      </c>
      <c r="AQ9" s="87">
        <f>+anexos!AP$54*0.66*(AP$127/AP$135)</f>
        <v>48071424.864375003</v>
      </c>
      <c r="AR9" s="87">
        <f>+anexos!AQ$54*0.66*(AQ$127/AQ$135)</f>
        <v>48071424.864375003</v>
      </c>
      <c r="AS9" s="87">
        <f>+anexos!AR$54*0.66*(AR$127/AR$135)</f>
        <v>48071424.864375003</v>
      </c>
      <c r="AT9" s="87">
        <f>+anexos!AS$54*0.66*(AS$127/AS$135)</f>
        <v>48071424.864375003</v>
      </c>
      <c r="AU9" s="87">
        <f>+anexos!AT$54*0.66*(AT$127/AT$135)</f>
        <v>48071424.864375003</v>
      </c>
      <c r="AV9" s="87">
        <f>+anexos!AU$54*0.66*(AU$127/AU$135)</f>
        <v>48071424.864375003</v>
      </c>
      <c r="AW9" s="87">
        <f>+anexos!AV$54*0.66*(AV$127/AV$135)</f>
        <v>48071424.864375003</v>
      </c>
      <c r="AX9" s="87">
        <f>+anexos!AW$54*0.66*(AW$127/AW$135)</f>
        <v>48071424.864375003</v>
      </c>
      <c r="AY9" s="87">
        <f>+anexos!AX$54*0.66*(AX$127/AX$135)</f>
        <v>49720934.541093752</v>
      </c>
      <c r="AZ9" s="87">
        <f>+anexos!AY$54*0.66*(AY$127/AY$135)</f>
        <v>49720934.541093752</v>
      </c>
      <c r="BA9" s="87">
        <f>+anexos!AZ$54*0.66*(AZ$127/AZ$135)</f>
        <v>49720934.541093752</v>
      </c>
      <c r="BB9" s="87">
        <f>+anexos!BA$54*0.66*(BA$127/BA$135)</f>
        <v>49720934.541093752</v>
      </c>
      <c r="BC9" s="87">
        <f>+anexos!BB$54*0.66*(BB$127/BB$135)</f>
        <v>49720934.541093752</v>
      </c>
      <c r="BD9" s="87">
        <f>+anexos!BC$54*0.66*(BC$127/BC$135)</f>
        <v>49720934.541093752</v>
      </c>
      <c r="BE9" s="87">
        <f>+anexos!BD$54*0.66*(BD$127/BD$135)</f>
        <v>49720934.541093752</v>
      </c>
      <c r="BF9" s="87">
        <f>+anexos!BE$54*0.66*(BE$127/BE$135)</f>
        <v>49720934.541093752</v>
      </c>
      <c r="BG9" s="87">
        <f>+anexos!BF$54*0.66*(BF$127/BF$135)</f>
        <v>49720934.541093752</v>
      </c>
      <c r="BH9" s="87">
        <f>+anexos!BG$54*0.66*(BG$127/BG$135)</f>
        <v>49720934.541093752</v>
      </c>
      <c r="BI9" s="87">
        <f>+anexos!BH$54*0.66*(BH$127/BH$135)</f>
        <v>49720934.541093752</v>
      </c>
      <c r="BJ9" s="87">
        <f>+anexos!BI$54*0.66*(BI$127/BI$135)</f>
        <v>49720934.541093752</v>
      </c>
    </row>
    <row r="10" spans="1:62" s="88" customFormat="1" x14ac:dyDescent="0.2">
      <c r="A10" s="86" t="s">
        <v>136</v>
      </c>
      <c r="B10" s="112"/>
      <c r="C10" s="87">
        <f>+PARÁMETROS!$C33*(B$127/B$135)</f>
        <v>23000000</v>
      </c>
      <c r="D10" s="87">
        <f>+PARÁMETROS!$C33*(C$127/C$135)</f>
        <v>23000000</v>
      </c>
      <c r="E10" s="87">
        <f>+PARÁMETROS!$C33*(D$127/D$135)</f>
        <v>23000000</v>
      </c>
      <c r="F10" s="87">
        <f>+PARÁMETROS!$C33*(E$127/E$135)</f>
        <v>23000000</v>
      </c>
      <c r="G10" s="87">
        <f>+PARÁMETROS!$C33*(F$127/F$135)</f>
        <v>23000000</v>
      </c>
      <c r="H10" s="87">
        <f>+PARÁMETROS!$C33*(G$127/G$135)</f>
        <v>23000000</v>
      </c>
      <c r="I10" s="87">
        <f>+PARÁMETROS!$C33*(H$127/H$135)</f>
        <v>23000000</v>
      </c>
      <c r="J10" s="87">
        <f>+PARÁMETROS!$C33*(I$127/I$135)</f>
        <v>23000000</v>
      </c>
      <c r="K10" s="87">
        <f>+PARÁMETROS!$C33*(J$127/J$135)</f>
        <v>23000000</v>
      </c>
      <c r="L10" s="87">
        <f>+PARÁMETROS!$C33*(K$127/K$135)</f>
        <v>23000000</v>
      </c>
      <c r="M10" s="87">
        <f>+PARÁMETROS!$C33*(L$127/L$135)</f>
        <v>23000000</v>
      </c>
      <c r="N10" s="87">
        <f>+PARÁMETROS!$C33*(M$127/M$135)</f>
        <v>23000000</v>
      </c>
      <c r="O10" s="87">
        <f>+PARÁMETROS!$D33*(N$127/N$135)</f>
        <v>25185000</v>
      </c>
      <c r="P10" s="87">
        <f>+PARÁMETROS!$D33*(O$127/O$135)</f>
        <v>25185000</v>
      </c>
      <c r="Q10" s="87">
        <f>+PARÁMETROS!$D33*(P$127/P$135)</f>
        <v>25185000</v>
      </c>
      <c r="R10" s="87">
        <f>+PARÁMETROS!$D33*(Q$127/Q$135)</f>
        <v>25185000</v>
      </c>
      <c r="S10" s="87">
        <f>+PARÁMETROS!$D33*(R$127/R$135)</f>
        <v>25185000</v>
      </c>
      <c r="T10" s="87">
        <f>+PARÁMETROS!$D33*(S$127/S$135)</f>
        <v>25185000</v>
      </c>
      <c r="U10" s="87">
        <f>+PARÁMETROS!$D33*(T$127/T$135)</f>
        <v>25185000</v>
      </c>
      <c r="V10" s="87">
        <f>+PARÁMETROS!$D33*(U$127/U$135)</f>
        <v>25185000</v>
      </c>
      <c r="W10" s="87">
        <f>+PARÁMETROS!$D33*(V$127/V$135)</f>
        <v>25185000</v>
      </c>
      <c r="X10" s="87">
        <f>+PARÁMETROS!$D33*(W$127/W$135)</f>
        <v>25185000</v>
      </c>
      <c r="Y10" s="87">
        <f>+PARÁMETROS!$D33*(X$127/X$135)</f>
        <v>25185000</v>
      </c>
      <c r="Z10" s="87">
        <f>+PARÁMETROS!$D33*(Y$127/Y$135)</f>
        <v>25185000</v>
      </c>
      <c r="AA10" s="87">
        <f>+PARÁMETROS!$E33*(Z$127/Z$135)</f>
        <v>27073875</v>
      </c>
      <c r="AB10" s="87">
        <f>+PARÁMETROS!$E33*(AA$127/AA$135)</f>
        <v>27073875</v>
      </c>
      <c r="AC10" s="87">
        <f>+PARÁMETROS!$E33*(AB$127/AB$135)</f>
        <v>27073875</v>
      </c>
      <c r="AD10" s="87">
        <f>+PARÁMETROS!$E33*(AC$127/AC$135)</f>
        <v>27073875</v>
      </c>
      <c r="AE10" s="87">
        <f>+PARÁMETROS!$E33*(AD$127/AD$135)</f>
        <v>27073875</v>
      </c>
      <c r="AF10" s="87">
        <f>+PARÁMETROS!$E33*(AE$127/AE$135)</f>
        <v>27073875</v>
      </c>
      <c r="AG10" s="87">
        <f>+PARÁMETROS!$E33*(AF$127/AF$135)</f>
        <v>27073875</v>
      </c>
      <c r="AH10" s="87">
        <f>+PARÁMETROS!$E33*(AG$127/AG$135)</f>
        <v>27073875</v>
      </c>
      <c r="AI10" s="87">
        <f>+PARÁMETROS!$E33*(AH$127/AH$135)</f>
        <v>27073875</v>
      </c>
      <c r="AJ10" s="87">
        <f>+PARÁMETROS!$E33*(AI$127/AI$135)</f>
        <v>27073875</v>
      </c>
      <c r="AK10" s="87">
        <f>+PARÁMETROS!$E33*(AJ$127/AJ$135)</f>
        <v>27073875</v>
      </c>
      <c r="AL10" s="87">
        <f>+PARÁMETROS!$E33*(AK$127/AK$135)</f>
        <v>27073875</v>
      </c>
      <c r="AM10" s="87">
        <f>+PARÁMETROS!$F33*(AL$127/AL$135)</f>
        <v>28562938.125</v>
      </c>
      <c r="AN10" s="87">
        <f>+PARÁMETROS!$F33*(AM$127/AM$135)</f>
        <v>28562938.125</v>
      </c>
      <c r="AO10" s="87">
        <f>+PARÁMETROS!$F33*(AN$127/AN$135)</f>
        <v>28562938.125</v>
      </c>
      <c r="AP10" s="87">
        <f>+PARÁMETROS!$F33*(AO$127/AO$135)</f>
        <v>28562938.125</v>
      </c>
      <c r="AQ10" s="87">
        <f>+PARÁMETROS!$F33*(AP$127/AP$135)</f>
        <v>28562938.125</v>
      </c>
      <c r="AR10" s="87">
        <f>+PARÁMETROS!$F33*(AQ$127/AQ$135)</f>
        <v>28562938.125</v>
      </c>
      <c r="AS10" s="87">
        <f>+PARÁMETROS!$F33*(AR$127/AR$135)</f>
        <v>28562938.125</v>
      </c>
      <c r="AT10" s="87">
        <f>+PARÁMETROS!$F33*(AS$127/AS$135)</f>
        <v>28562938.125</v>
      </c>
      <c r="AU10" s="87">
        <f>+PARÁMETROS!$F33*(AT$127/AT$135)</f>
        <v>28562938.125</v>
      </c>
      <c r="AV10" s="87">
        <f>+PARÁMETROS!$F33*(AU$127/AU$135)</f>
        <v>28562938.125</v>
      </c>
      <c r="AW10" s="87">
        <f>+PARÁMETROS!$F33*(AV$127/AV$135)</f>
        <v>28562938.125</v>
      </c>
      <c r="AX10" s="87">
        <f>+PARÁMETROS!$F33*(AW$127/AW$135)</f>
        <v>28562938.125</v>
      </c>
      <c r="AY10" s="87">
        <f>+PARÁMETROS!$G33*(AX$127/AX$135)</f>
        <v>30133899.721875001</v>
      </c>
      <c r="AZ10" s="87">
        <f>+PARÁMETROS!$G33*(AY$127/AY$135)</f>
        <v>30133899.721875001</v>
      </c>
      <c r="BA10" s="87">
        <f>+PARÁMETROS!$G33*(AZ$127/AZ$135)</f>
        <v>30133899.721875001</v>
      </c>
      <c r="BB10" s="87">
        <f>+PARÁMETROS!$G33*(BA$127/BA$135)</f>
        <v>30133899.721875001</v>
      </c>
      <c r="BC10" s="87">
        <f>+PARÁMETROS!$G33*(BB$127/BB$135)</f>
        <v>30133899.721875001</v>
      </c>
      <c r="BD10" s="87">
        <f>+PARÁMETROS!$G33*(BC$127/BC$135)</f>
        <v>30133899.721875001</v>
      </c>
      <c r="BE10" s="87">
        <f>+PARÁMETROS!$G33*(BD$127/BD$135)</f>
        <v>30133899.721875001</v>
      </c>
      <c r="BF10" s="87">
        <f>+PARÁMETROS!$G33*(BE$127/BE$135)</f>
        <v>30133899.721875001</v>
      </c>
      <c r="BG10" s="87">
        <f>+PARÁMETROS!$G33*(BF$127/BF$135)</f>
        <v>30133899.721875001</v>
      </c>
      <c r="BH10" s="87">
        <f>+PARÁMETROS!$G33*(BG$127/BG$135)</f>
        <v>30133899.721875001</v>
      </c>
      <c r="BI10" s="87">
        <f>+PARÁMETROS!$G33*(BH$127/BH$135)</f>
        <v>30133899.721875001</v>
      </c>
      <c r="BJ10" s="87">
        <f>+PARÁMETROS!$G33*(BI$127/BI$135)</f>
        <v>30133899.721875001</v>
      </c>
    </row>
    <row r="11" spans="1:62" s="55" customFormat="1" x14ac:dyDescent="0.2">
      <c r="A11" s="53" t="s">
        <v>11</v>
      </c>
      <c r="B11" s="113"/>
      <c r="C11" s="54">
        <f>+'Colocaciones 1er Año'!B2</f>
        <v>450000000</v>
      </c>
      <c r="D11" s="54">
        <f>+'Colocaciones 1er Año'!C2</f>
        <v>450000000</v>
      </c>
      <c r="E11" s="54">
        <f>+'Colocaciones 1er Año'!D2</f>
        <v>450000000</v>
      </c>
      <c r="F11" s="54">
        <f>+'Colocaciones 1er Año'!E2</f>
        <v>450000000</v>
      </c>
      <c r="G11" s="54">
        <f>+'Colocaciones 1er Año'!F2</f>
        <v>450000000</v>
      </c>
      <c r="H11" s="54">
        <f>+'Colocaciones 1er Año'!G2</f>
        <v>450000000</v>
      </c>
      <c r="I11" s="54">
        <f>+'Colocaciones 1er Año'!H2</f>
        <v>450000000</v>
      </c>
      <c r="J11" s="54">
        <f>+'Colocaciones 1er Año'!I2</f>
        <v>450000000</v>
      </c>
      <c r="K11" s="54">
        <f>+'Colocaciones 1er Año'!J2</f>
        <v>450000000</v>
      </c>
      <c r="L11" s="54">
        <f>+'Colocaciones 1er Año'!K2</f>
        <v>450000000</v>
      </c>
      <c r="M11" s="54">
        <f>+'Colocaciones 1er Año'!L2</f>
        <v>450000000</v>
      </c>
      <c r="N11" s="54">
        <f>+'Colocaciones 1er Año'!M2</f>
        <v>450000000</v>
      </c>
      <c r="O11" s="54">
        <f>+C11*(1+$O$2)</f>
        <v>521999999.99999994</v>
      </c>
      <c r="P11" s="54">
        <f t="shared" ref="P11:Z11" si="10">+D11*(1+$O$2)</f>
        <v>521999999.99999994</v>
      </c>
      <c r="Q11" s="54">
        <f t="shared" si="10"/>
        <v>521999999.99999994</v>
      </c>
      <c r="R11" s="54">
        <f t="shared" si="10"/>
        <v>521999999.99999994</v>
      </c>
      <c r="S11" s="54">
        <f t="shared" si="10"/>
        <v>521999999.99999994</v>
      </c>
      <c r="T11" s="54">
        <f t="shared" si="10"/>
        <v>521999999.99999994</v>
      </c>
      <c r="U11" s="54">
        <f t="shared" si="10"/>
        <v>521999999.99999994</v>
      </c>
      <c r="V11" s="54">
        <f t="shared" si="10"/>
        <v>521999999.99999994</v>
      </c>
      <c r="W11" s="54">
        <f t="shared" si="10"/>
        <v>521999999.99999994</v>
      </c>
      <c r="X11" s="54">
        <f t="shared" si="10"/>
        <v>521999999.99999994</v>
      </c>
      <c r="Y11" s="54">
        <f t="shared" si="10"/>
        <v>521999999.99999994</v>
      </c>
      <c r="Z11" s="54">
        <f t="shared" si="10"/>
        <v>521999999.99999994</v>
      </c>
      <c r="AA11" s="54">
        <f>+O11*(1+$AA$2)</f>
        <v>584640000</v>
      </c>
      <c r="AB11" s="54">
        <f t="shared" ref="AB11:AL11" si="11">+P11*(1+$AA$2)</f>
        <v>584640000</v>
      </c>
      <c r="AC11" s="54">
        <f t="shared" si="11"/>
        <v>584640000</v>
      </c>
      <c r="AD11" s="54">
        <f t="shared" si="11"/>
        <v>584640000</v>
      </c>
      <c r="AE11" s="54">
        <f t="shared" si="11"/>
        <v>584640000</v>
      </c>
      <c r="AF11" s="54">
        <f t="shared" si="11"/>
        <v>584640000</v>
      </c>
      <c r="AG11" s="54">
        <f t="shared" si="11"/>
        <v>584640000</v>
      </c>
      <c r="AH11" s="54">
        <f t="shared" si="11"/>
        <v>584640000</v>
      </c>
      <c r="AI11" s="54">
        <f t="shared" si="11"/>
        <v>584640000</v>
      </c>
      <c r="AJ11" s="54">
        <f t="shared" si="11"/>
        <v>584640000</v>
      </c>
      <c r="AK11" s="54">
        <f t="shared" si="11"/>
        <v>584640000</v>
      </c>
      <c r="AL11" s="54">
        <f t="shared" si="11"/>
        <v>584640000</v>
      </c>
      <c r="AM11" s="54">
        <f>+AA11*(1+$AM$2)</f>
        <v>631411200</v>
      </c>
      <c r="AN11" s="54">
        <f t="shared" ref="AN11:AX11" si="12">+AB11*(1+$AM$2)</f>
        <v>631411200</v>
      </c>
      <c r="AO11" s="54">
        <f t="shared" si="12"/>
        <v>631411200</v>
      </c>
      <c r="AP11" s="54">
        <f t="shared" si="12"/>
        <v>631411200</v>
      </c>
      <c r="AQ11" s="54">
        <f t="shared" si="12"/>
        <v>631411200</v>
      </c>
      <c r="AR11" s="54">
        <f t="shared" si="12"/>
        <v>631411200</v>
      </c>
      <c r="AS11" s="54">
        <f t="shared" si="12"/>
        <v>631411200</v>
      </c>
      <c r="AT11" s="54">
        <f t="shared" si="12"/>
        <v>631411200</v>
      </c>
      <c r="AU11" s="54">
        <f t="shared" si="12"/>
        <v>631411200</v>
      </c>
      <c r="AV11" s="54">
        <f t="shared" si="12"/>
        <v>631411200</v>
      </c>
      <c r="AW11" s="54">
        <f t="shared" si="12"/>
        <v>631411200</v>
      </c>
      <c r="AX11" s="54">
        <f t="shared" si="12"/>
        <v>631411200</v>
      </c>
      <c r="AY11" s="54">
        <f>+AM11*(1+$AY$2)</f>
        <v>681924096</v>
      </c>
      <c r="AZ11" s="54">
        <f t="shared" ref="AZ11:BJ11" si="13">+AN11*(1+$AY$2)</f>
        <v>681924096</v>
      </c>
      <c r="BA11" s="54">
        <f t="shared" si="13"/>
        <v>681924096</v>
      </c>
      <c r="BB11" s="54">
        <f t="shared" si="13"/>
        <v>681924096</v>
      </c>
      <c r="BC11" s="54">
        <f t="shared" si="13"/>
        <v>681924096</v>
      </c>
      <c r="BD11" s="54">
        <f t="shared" si="13"/>
        <v>681924096</v>
      </c>
      <c r="BE11" s="54">
        <f t="shared" si="13"/>
        <v>681924096</v>
      </c>
      <c r="BF11" s="54">
        <f t="shared" si="13"/>
        <v>681924096</v>
      </c>
      <c r="BG11" s="54">
        <f t="shared" si="13"/>
        <v>681924096</v>
      </c>
      <c r="BH11" s="54">
        <f t="shared" si="13"/>
        <v>681924096</v>
      </c>
      <c r="BI11" s="54">
        <f t="shared" si="13"/>
        <v>681924096</v>
      </c>
      <c r="BJ11" s="54">
        <f t="shared" si="13"/>
        <v>681924096</v>
      </c>
    </row>
    <row r="12" spans="1:62" s="55" customFormat="1" ht="13.5" thickBot="1" x14ac:dyDescent="0.25">
      <c r="A12" s="53" t="s">
        <v>137</v>
      </c>
      <c r="B12" s="113"/>
      <c r="C12" s="54">
        <f>+'Colocaciones 1er Año'!B14</f>
        <v>45000000</v>
      </c>
      <c r="D12" s="54">
        <f>+'Colocaciones 1er Año'!C14</f>
        <v>45000000</v>
      </c>
      <c r="E12" s="54">
        <f>+'Colocaciones 1er Año'!D14</f>
        <v>45000000</v>
      </c>
      <c r="F12" s="54">
        <f>+'Colocaciones 1er Año'!E14</f>
        <v>45000000</v>
      </c>
      <c r="G12" s="54">
        <f>+'Colocaciones 1er Año'!F14</f>
        <v>45000000</v>
      </c>
      <c r="H12" s="54">
        <f>+'Colocaciones 1er Año'!G14</f>
        <v>45000000</v>
      </c>
      <c r="I12" s="54">
        <f>+'Colocaciones 1er Año'!H14</f>
        <v>45000000</v>
      </c>
      <c r="J12" s="54">
        <f>+'Colocaciones 1er Año'!I14</f>
        <v>45000000</v>
      </c>
      <c r="K12" s="54">
        <f>+'Colocaciones 1er Año'!J14</f>
        <v>45000000</v>
      </c>
      <c r="L12" s="54">
        <f>+'Colocaciones 1er Año'!K14</f>
        <v>45000000</v>
      </c>
      <c r="M12" s="54">
        <f>+'Colocaciones 1er Año'!L14</f>
        <v>45000000</v>
      </c>
      <c r="N12" s="54">
        <f>+'Colocaciones 1er Año'!M14</f>
        <v>45000000</v>
      </c>
      <c r="O12" s="54">
        <f>+C12*(1+$O$2)</f>
        <v>52200000</v>
      </c>
      <c r="P12" s="54">
        <f t="shared" ref="P12:Z12" si="14">+D12*(1+$O$2)</f>
        <v>52200000</v>
      </c>
      <c r="Q12" s="54">
        <f t="shared" si="14"/>
        <v>52200000</v>
      </c>
      <c r="R12" s="54">
        <f t="shared" si="14"/>
        <v>52200000</v>
      </c>
      <c r="S12" s="54">
        <f t="shared" si="14"/>
        <v>52200000</v>
      </c>
      <c r="T12" s="54">
        <f t="shared" si="14"/>
        <v>52200000</v>
      </c>
      <c r="U12" s="54">
        <f t="shared" si="14"/>
        <v>52200000</v>
      </c>
      <c r="V12" s="54">
        <f t="shared" si="14"/>
        <v>52200000</v>
      </c>
      <c r="W12" s="54">
        <f t="shared" si="14"/>
        <v>52200000</v>
      </c>
      <c r="X12" s="54">
        <f t="shared" si="14"/>
        <v>52200000</v>
      </c>
      <c r="Y12" s="54">
        <f t="shared" si="14"/>
        <v>52200000</v>
      </c>
      <c r="Z12" s="54">
        <f t="shared" si="14"/>
        <v>52200000</v>
      </c>
      <c r="AA12" s="54">
        <f>+O12*(1+$AA$2)</f>
        <v>58464000.000000007</v>
      </c>
      <c r="AB12" s="54">
        <f t="shared" ref="AB12:AL12" si="15">+P12*(1+$AA$2)</f>
        <v>58464000.000000007</v>
      </c>
      <c r="AC12" s="54">
        <f t="shared" si="15"/>
        <v>58464000.000000007</v>
      </c>
      <c r="AD12" s="54">
        <f t="shared" si="15"/>
        <v>58464000.000000007</v>
      </c>
      <c r="AE12" s="54">
        <f t="shared" si="15"/>
        <v>58464000.000000007</v>
      </c>
      <c r="AF12" s="54">
        <f t="shared" si="15"/>
        <v>58464000.000000007</v>
      </c>
      <c r="AG12" s="54">
        <f t="shared" si="15"/>
        <v>58464000.000000007</v>
      </c>
      <c r="AH12" s="54">
        <f t="shared" si="15"/>
        <v>58464000.000000007</v>
      </c>
      <c r="AI12" s="54">
        <f t="shared" si="15"/>
        <v>58464000.000000007</v>
      </c>
      <c r="AJ12" s="54">
        <f t="shared" si="15"/>
        <v>58464000.000000007</v>
      </c>
      <c r="AK12" s="54">
        <f t="shared" si="15"/>
        <v>58464000.000000007</v>
      </c>
      <c r="AL12" s="54">
        <f t="shared" si="15"/>
        <v>58464000.000000007</v>
      </c>
      <c r="AM12" s="54">
        <f>+AA12*(1+$AM$2)</f>
        <v>63141120.000000015</v>
      </c>
      <c r="AN12" s="54">
        <f t="shared" ref="AN12:AX12" si="16">+AB12*(1+$AM$2)</f>
        <v>63141120.000000015</v>
      </c>
      <c r="AO12" s="54">
        <f t="shared" si="16"/>
        <v>63141120.000000015</v>
      </c>
      <c r="AP12" s="54">
        <f t="shared" si="16"/>
        <v>63141120.000000015</v>
      </c>
      <c r="AQ12" s="54">
        <f t="shared" si="16"/>
        <v>63141120.000000015</v>
      </c>
      <c r="AR12" s="54">
        <f t="shared" si="16"/>
        <v>63141120.000000015</v>
      </c>
      <c r="AS12" s="54">
        <f t="shared" si="16"/>
        <v>63141120.000000015</v>
      </c>
      <c r="AT12" s="54">
        <f t="shared" si="16"/>
        <v>63141120.000000015</v>
      </c>
      <c r="AU12" s="54">
        <f t="shared" si="16"/>
        <v>63141120.000000015</v>
      </c>
      <c r="AV12" s="54">
        <f t="shared" si="16"/>
        <v>63141120.000000015</v>
      </c>
      <c r="AW12" s="54">
        <f t="shared" si="16"/>
        <v>63141120.000000015</v>
      </c>
      <c r="AX12" s="54">
        <f t="shared" si="16"/>
        <v>63141120.000000015</v>
      </c>
      <c r="AY12" s="54">
        <f>+AM12*(1+$AY$2)</f>
        <v>68192409.600000024</v>
      </c>
      <c r="AZ12" s="54">
        <f t="shared" ref="AZ12:BJ12" si="17">+AN12*(1+$AY$2)</f>
        <v>68192409.600000024</v>
      </c>
      <c r="BA12" s="54">
        <f t="shared" si="17"/>
        <v>68192409.600000024</v>
      </c>
      <c r="BB12" s="54">
        <f t="shared" si="17"/>
        <v>68192409.600000024</v>
      </c>
      <c r="BC12" s="54">
        <f t="shared" si="17"/>
        <v>68192409.600000024</v>
      </c>
      <c r="BD12" s="54">
        <f t="shared" si="17"/>
        <v>68192409.600000024</v>
      </c>
      <c r="BE12" s="54">
        <f t="shared" si="17"/>
        <v>68192409.600000024</v>
      </c>
      <c r="BF12" s="54">
        <f t="shared" si="17"/>
        <v>68192409.600000024</v>
      </c>
      <c r="BG12" s="54">
        <f t="shared" si="17"/>
        <v>68192409.600000024</v>
      </c>
      <c r="BH12" s="54">
        <f t="shared" si="17"/>
        <v>68192409.600000024</v>
      </c>
      <c r="BI12" s="54">
        <f t="shared" si="17"/>
        <v>68192409.600000024</v>
      </c>
      <c r="BJ12" s="54">
        <f t="shared" si="17"/>
        <v>68192409.600000024</v>
      </c>
    </row>
    <row r="13" spans="1:62" s="7" customFormat="1" ht="13.5" thickBot="1" x14ac:dyDescent="0.25">
      <c r="A13" s="13" t="s">
        <v>12</v>
      </c>
      <c r="B13" s="114"/>
      <c r="C13" s="14">
        <f>+C4+C5+C11-C6-C7-C8-C9-C10-C12</f>
        <v>10238885555.181942</v>
      </c>
      <c r="D13" s="14">
        <f t="shared" ref="D13:BJ13" si="18">+D4+D5+D11-D6-D7-D8-D9-D10-D12</f>
        <v>10276665535.318254</v>
      </c>
      <c r="E13" s="14">
        <f t="shared" si="18"/>
        <v>10313375832.855242</v>
      </c>
      <c r="F13" s="14">
        <f t="shared" si="18"/>
        <v>10205537052.122967</v>
      </c>
      <c r="G13" s="14">
        <f t="shared" si="18"/>
        <v>10242412641.879499</v>
      </c>
      <c r="H13" s="14">
        <f t="shared" si="18"/>
        <v>10278287726.560995</v>
      </c>
      <c r="I13" s="14">
        <f t="shared" si="18"/>
        <v>10387082235.020029</v>
      </c>
      <c r="J13" s="14">
        <f t="shared" si="18"/>
        <v>10419922654.729002</v>
      </c>
      <c r="K13" s="14">
        <f t="shared" si="18"/>
        <v>10451877523.264555</v>
      </c>
      <c r="L13" s="14">
        <f t="shared" si="18"/>
        <v>10337535846.334328</v>
      </c>
      <c r="M13" s="14">
        <f t="shared" si="18"/>
        <v>10370041010.81094</v>
      </c>
      <c r="N13" s="14">
        <f t="shared" si="18"/>
        <v>10476516113.092113</v>
      </c>
      <c r="O13" s="14">
        <f t="shared" si="18"/>
        <v>10599559879.308285</v>
      </c>
      <c r="P13" s="14">
        <f t="shared" si="18"/>
        <v>10720747716.996826</v>
      </c>
      <c r="Q13" s="14">
        <f t="shared" si="18"/>
        <v>10840111747.580896</v>
      </c>
      <c r="R13" s="14">
        <f t="shared" si="18"/>
        <v>10815673457.128988</v>
      </c>
      <c r="S13" s="14">
        <f t="shared" si="18"/>
        <v>10933287553.145823</v>
      </c>
      <c r="T13" s="14">
        <f t="shared" si="18"/>
        <v>11049147827.23214</v>
      </c>
      <c r="U13" s="14">
        <f t="shared" si="18"/>
        <v>11236332575.215143</v>
      </c>
      <c r="V13" s="14">
        <f t="shared" si="18"/>
        <v>11347847288.133097</v>
      </c>
      <c r="W13" s="14">
        <f t="shared" si="18"/>
        <v>11457708735.667086</v>
      </c>
      <c r="X13" s="14">
        <f t="shared" si="18"/>
        <v>11415844461.667097</v>
      </c>
      <c r="Y13" s="14">
        <f t="shared" si="18"/>
        <v>11524390396.837313</v>
      </c>
      <c r="Z13" s="14">
        <f t="shared" si="18"/>
        <v>11704964884.317429</v>
      </c>
      <c r="AA13" s="14">
        <f t="shared" si="18"/>
        <v>11864274202.518549</v>
      </c>
      <c r="AB13" s="14">
        <f t="shared" si="18"/>
        <v>12021379427.760878</v>
      </c>
      <c r="AC13" s="14">
        <f t="shared" si="18"/>
        <v>12176308348.97942</v>
      </c>
      <c r="AD13" s="14">
        <f t="shared" si="18"/>
        <v>12169573617.336809</v>
      </c>
      <c r="AE13" s="14">
        <f t="shared" si="18"/>
        <v>12322257884.142563</v>
      </c>
      <c r="AF13" s="14">
        <f t="shared" si="18"/>
        <v>12472821413.832167</v>
      </c>
      <c r="AG13" s="14">
        <f t="shared" si="18"/>
        <v>12694170171.073677</v>
      </c>
      <c r="AH13" s="14">
        <f t="shared" si="18"/>
        <v>12839646516.662165</v>
      </c>
      <c r="AI13" s="14">
        <f t="shared" si="18"/>
        <v>12983093133.432358</v>
      </c>
      <c r="AJ13" s="14">
        <f t="shared" si="18"/>
        <v>12954451618.298347</v>
      </c>
      <c r="AK13" s="14">
        <f t="shared" si="18"/>
        <v>13096075494.740332</v>
      </c>
      <c r="AL13" s="14">
        <f t="shared" si="18"/>
        <v>13309052843.112555</v>
      </c>
      <c r="AM13" s="14">
        <f t="shared" si="18"/>
        <v>13487624162.921207</v>
      </c>
      <c r="AN13" s="14">
        <f t="shared" si="18"/>
        <v>13663823383.308197</v>
      </c>
      <c r="AO13" s="14">
        <f t="shared" si="18"/>
        <v>13837671722.841173</v>
      </c>
      <c r="AP13" s="14">
        <f t="shared" si="18"/>
        <v>13827911054.042303</v>
      </c>
      <c r="AQ13" s="14">
        <f t="shared" si="18"/>
        <v>13999423707.832836</v>
      </c>
      <c r="AR13" s="14">
        <f t="shared" si="18"/>
        <v>14168619899.325865</v>
      </c>
      <c r="AS13" s="14">
        <f t="shared" si="18"/>
        <v>14407911674.070866</v>
      </c>
      <c r="AT13" s="14">
        <f t="shared" si="18"/>
        <v>14571620177.483196</v>
      </c>
      <c r="AU13" s="14">
        <f t="shared" si="18"/>
        <v>14733088479.316292</v>
      </c>
      <c r="AV13" s="14">
        <f t="shared" si="18"/>
        <v>14699328181.503572</v>
      </c>
      <c r="AW13" s="14">
        <f t="shared" si="18"/>
        <v>14858831293.851736</v>
      </c>
      <c r="AX13" s="14">
        <f t="shared" si="18"/>
        <v>15088937033.437717</v>
      </c>
      <c r="AY13" s="14">
        <f t="shared" si="18"/>
        <v>15288221793.078072</v>
      </c>
      <c r="AZ13" s="14">
        <f t="shared" si="18"/>
        <v>15484847389.186319</v>
      </c>
      <c r="BA13" s="14">
        <f t="shared" si="18"/>
        <v>15678832951.388823</v>
      </c>
      <c r="BB13" s="14">
        <f t="shared" si="18"/>
        <v>15664798532.411173</v>
      </c>
      <c r="BC13" s="14">
        <f t="shared" si="18"/>
        <v>15856171206.562983</v>
      </c>
      <c r="BD13" s="14">
        <f t="shared" si="18"/>
        <v>16044929612.838482</v>
      </c>
      <c r="BE13" s="14">
        <f t="shared" si="18"/>
        <v>16303058259.085693</v>
      </c>
      <c r="BF13" s="14">
        <f t="shared" si="18"/>
        <v>16485735748.407917</v>
      </c>
      <c r="BG13" s="14">
        <f t="shared" si="18"/>
        <v>16665872531.306261</v>
      </c>
      <c r="BH13" s="14">
        <f t="shared" si="18"/>
        <v>16843489410.489788</v>
      </c>
      <c r="BI13" s="14">
        <f t="shared" si="18"/>
        <v>17018607310.735384</v>
      </c>
      <c r="BJ13" s="14">
        <f t="shared" si="18"/>
        <v>17263790357.055382</v>
      </c>
    </row>
    <row r="14" spans="1:62" s="151" customFormat="1" ht="16.5" thickBot="1" x14ac:dyDescent="0.3">
      <c r="A14" s="150"/>
      <c r="B14" s="150"/>
      <c r="O14" s="151">
        <f>+$O$2</f>
        <v>0.16</v>
      </c>
      <c r="AA14" s="151">
        <f>+$AA$2</f>
        <v>0.12</v>
      </c>
      <c r="AM14" s="151">
        <f>+AM2</f>
        <v>0.08</v>
      </c>
      <c r="AY14" s="151">
        <f>+AY2</f>
        <v>0.08</v>
      </c>
    </row>
    <row r="15" spans="1:62" s="7" customFormat="1" ht="13.5" thickBot="1" x14ac:dyDescent="0.25">
      <c r="A15" s="8" t="str">
        <f>+PARÁMETROS!A42</f>
        <v>LINEA 2</v>
      </c>
      <c r="B15" s="107"/>
      <c r="C15" s="9">
        <f t="shared" ref="C15:AL15" si="19">+C3</f>
        <v>44957</v>
      </c>
      <c r="D15" s="9">
        <f t="shared" si="19"/>
        <v>44985</v>
      </c>
      <c r="E15" s="9">
        <f t="shared" si="19"/>
        <v>45016</v>
      </c>
      <c r="F15" s="9">
        <f t="shared" si="19"/>
        <v>45046</v>
      </c>
      <c r="G15" s="9">
        <f t="shared" si="19"/>
        <v>45077</v>
      </c>
      <c r="H15" s="9">
        <f t="shared" si="19"/>
        <v>45107</v>
      </c>
      <c r="I15" s="9">
        <f t="shared" si="19"/>
        <v>45138</v>
      </c>
      <c r="J15" s="9">
        <f t="shared" si="19"/>
        <v>45169</v>
      </c>
      <c r="K15" s="9">
        <f t="shared" si="19"/>
        <v>45199</v>
      </c>
      <c r="L15" s="9">
        <f t="shared" si="19"/>
        <v>45230</v>
      </c>
      <c r="M15" s="9">
        <f t="shared" si="19"/>
        <v>45260</v>
      </c>
      <c r="N15" s="9">
        <f t="shared" si="19"/>
        <v>45291</v>
      </c>
      <c r="O15" s="9">
        <f t="shared" si="19"/>
        <v>45322</v>
      </c>
      <c r="P15" s="9">
        <f t="shared" si="19"/>
        <v>45351</v>
      </c>
      <c r="Q15" s="9">
        <f t="shared" si="19"/>
        <v>45382</v>
      </c>
      <c r="R15" s="9">
        <f t="shared" si="19"/>
        <v>45412</v>
      </c>
      <c r="S15" s="9">
        <f t="shared" si="19"/>
        <v>45443</v>
      </c>
      <c r="T15" s="9">
        <f t="shared" si="19"/>
        <v>45473</v>
      </c>
      <c r="U15" s="9">
        <f t="shared" si="19"/>
        <v>45504</v>
      </c>
      <c r="V15" s="9">
        <f t="shared" si="19"/>
        <v>45535</v>
      </c>
      <c r="W15" s="9">
        <f t="shared" si="19"/>
        <v>45565</v>
      </c>
      <c r="X15" s="9">
        <f t="shared" si="19"/>
        <v>45596</v>
      </c>
      <c r="Y15" s="9">
        <f t="shared" si="19"/>
        <v>45626</v>
      </c>
      <c r="Z15" s="9">
        <f t="shared" si="19"/>
        <v>45657</v>
      </c>
      <c r="AA15" s="9">
        <f t="shared" si="19"/>
        <v>45688</v>
      </c>
      <c r="AB15" s="9">
        <f t="shared" si="19"/>
        <v>45716</v>
      </c>
      <c r="AC15" s="9">
        <f t="shared" si="19"/>
        <v>45747</v>
      </c>
      <c r="AD15" s="9">
        <f t="shared" si="19"/>
        <v>45777</v>
      </c>
      <c r="AE15" s="9">
        <f t="shared" si="19"/>
        <v>45808</v>
      </c>
      <c r="AF15" s="9">
        <f t="shared" si="19"/>
        <v>45838</v>
      </c>
      <c r="AG15" s="9">
        <f t="shared" si="19"/>
        <v>45869</v>
      </c>
      <c r="AH15" s="9">
        <f t="shared" si="19"/>
        <v>45900</v>
      </c>
      <c r="AI15" s="9">
        <f t="shared" si="19"/>
        <v>45930</v>
      </c>
      <c r="AJ15" s="9">
        <f t="shared" si="19"/>
        <v>45961</v>
      </c>
      <c r="AK15" s="9">
        <f t="shared" si="19"/>
        <v>45991</v>
      </c>
      <c r="AL15" s="9">
        <f t="shared" si="19"/>
        <v>46022</v>
      </c>
      <c r="AM15" s="9">
        <f>+AM3</f>
        <v>46053</v>
      </c>
      <c r="AN15" s="9">
        <f t="shared" ref="AN15:AX15" si="20">+AN3</f>
        <v>46081</v>
      </c>
      <c r="AO15" s="9">
        <f t="shared" si="20"/>
        <v>46112</v>
      </c>
      <c r="AP15" s="9">
        <f t="shared" si="20"/>
        <v>46142</v>
      </c>
      <c r="AQ15" s="9">
        <f t="shared" si="20"/>
        <v>46173</v>
      </c>
      <c r="AR15" s="9">
        <f t="shared" si="20"/>
        <v>46203</v>
      </c>
      <c r="AS15" s="9">
        <f t="shared" si="20"/>
        <v>46234</v>
      </c>
      <c r="AT15" s="9">
        <f t="shared" si="20"/>
        <v>46265</v>
      </c>
      <c r="AU15" s="9">
        <f t="shared" si="20"/>
        <v>46295</v>
      </c>
      <c r="AV15" s="9">
        <f t="shared" si="20"/>
        <v>46326</v>
      </c>
      <c r="AW15" s="9">
        <f t="shared" si="20"/>
        <v>46356</v>
      </c>
      <c r="AX15" s="9">
        <f t="shared" si="20"/>
        <v>46387</v>
      </c>
      <c r="AY15" s="9">
        <f>+AY3</f>
        <v>46418</v>
      </c>
      <c r="AZ15" s="9">
        <f t="shared" ref="AZ15:BJ15" si="21">+AZ3</f>
        <v>46446</v>
      </c>
      <c r="BA15" s="9">
        <f t="shared" si="21"/>
        <v>46477</v>
      </c>
      <c r="BB15" s="9">
        <f t="shared" si="21"/>
        <v>46507</v>
      </c>
      <c r="BC15" s="9">
        <f t="shared" si="21"/>
        <v>46538</v>
      </c>
      <c r="BD15" s="9">
        <f t="shared" si="21"/>
        <v>46568</v>
      </c>
      <c r="BE15" s="9">
        <f t="shared" si="21"/>
        <v>46599</v>
      </c>
      <c r="BF15" s="9">
        <f t="shared" si="21"/>
        <v>46630</v>
      </c>
      <c r="BG15" s="9">
        <f t="shared" si="21"/>
        <v>46660</v>
      </c>
      <c r="BH15" s="9">
        <f t="shared" si="21"/>
        <v>46691</v>
      </c>
      <c r="BI15" s="9">
        <f t="shared" si="21"/>
        <v>46721</v>
      </c>
      <c r="BJ15" s="9">
        <f t="shared" si="21"/>
        <v>46752</v>
      </c>
    </row>
    <row r="16" spans="1:62" s="7" customFormat="1" ht="13.5" thickTop="1" x14ac:dyDescent="0.2">
      <c r="A16" s="10" t="s">
        <v>9</v>
      </c>
      <c r="B16" s="108"/>
      <c r="C16" s="11">
        <f>+PARÁMETROS!$D$62</f>
        <v>0</v>
      </c>
      <c r="D16" s="11">
        <f t="shared" ref="D16:N16" si="22">+C25</f>
        <v>0</v>
      </c>
      <c r="E16" s="11">
        <f t="shared" si="22"/>
        <v>0</v>
      </c>
      <c r="F16" s="11">
        <f t="shared" si="22"/>
        <v>0</v>
      </c>
      <c r="G16" s="11">
        <f t="shared" si="22"/>
        <v>0</v>
      </c>
      <c r="H16" s="11">
        <f t="shared" si="22"/>
        <v>0</v>
      </c>
      <c r="I16" s="11">
        <f t="shared" si="22"/>
        <v>0</v>
      </c>
      <c r="J16" s="11">
        <f t="shared" si="22"/>
        <v>0</v>
      </c>
      <c r="K16" s="11">
        <f t="shared" si="22"/>
        <v>0</v>
      </c>
      <c r="L16" s="11">
        <f t="shared" si="22"/>
        <v>0</v>
      </c>
      <c r="M16" s="11">
        <f t="shared" si="22"/>
        <v>0</v>
      </c>
      <c r="N16" s="11">
        <f t="shared" si="22"/>
        <v>0</v>
      </c>
      <c r="O16" s="11">
        <f>+N25</f>
        <v>0</v>
      </c>
      <c r="P16" s="11">
        <f t="shared" ref="P16:Z16" si="23">+O25</f>
        <v>0</v>
      </c>
      <c r="Q16" s="11">
        <f t="shared" si="23"/>
        <v>0</v>
      </c>
      <c r="R16" s="11">
        <f t="shared" si="23"/>
        <v>0</v>
      </c>
      <c r="S16" s="11">
        <f t="shared" si="23"/>
        <v>0</v>
      </c>
      <c r="T16" s="11">
        <f t="shared" si="23"/>
        <v>0</v>
      </c>
      <c r="U16" s="11">
        <f t="shared" si="23"/>
        <v>0</v>
      </c>
      <c r="V16" s="11">
        <f t="shared" si="23"/>
        <v>0</v>
      </c>
      <c r="W16" s="11">
        <f t="shared" si="23"/>
        <v>0</v>
      </c>
      <c r="X16" s="11">
        <f t="shared" si="23"/>
        <v>0</v>
      </c>
      <c r="Y16" s="11">
        <f t="shared" si="23"/>
        <v>0</v>
      </c>
      <c r="Z16" s="12">
        <f t="shared" si="23"/>
        <v>0</v>
      </c>
      <c r="AA16" s="11">
        <f>+Z25</f>
        <v>0</v>
      </c>
      <c r="AB16" s="11">
        <f t="shared" ref="AB16:AL16" si="24">+AA25</f>
        <v>0</v>
      </c>
      <c r="AC16" s="11">
        <f t="shared" si="24"/>
        <v>0</v>
      </c>
      <c r="AD16" s="11">
        <f t="shared" si="24"/>
        <v>0</v>
      </c>
      <c r="AE16" s="11">
        <f t="shared" si="24"/>
        <v>0</v>
      </c>
      <c r="AF16" s="11">
        <f t="shared" si="24"/>
        <v>0</v>
      </c>
      <c r="AG16" s="11">
        <f t="shared" si="24"/>
        <v>0</v>
      </c>
      <c r="AH16" s="11">
        <f t="shared" si="24"/>
        <v>0</v>
      </c>
      <c r="AI16" s="11">
        <f t="shared" si="24"/>
        <v>0</v>
      </c>
      <c r="AJ16" s="11">
        <f t="shared" si="24"/>
        <v>0</v>
      </c>
      <c r="AK16" s="11">
        <f t="shared" si="24"/>
        <v>0</v>
      </c>
      <c r="AL16" s="12">
        <f t="shared" si="24"/>
        <v>0</v>
      </c>
      <c r="AM16" s="11">
        <f>+AL25</f>
        <v>0</v>
      </c>
      <c r="AN16" s="11">
        <f t="shared" ref="AN16:AX16" si="25">+AM25</f>
        <v>0</v>
      </c>
      <c r="AO16" s="11">
        <f t="shared" si="25"/>
        <v>0</v>
      </c>
      <c r="AP16" s="11">
        <f t="shared" si="25"/>
        <v>0</v>
      </c>
      <c r="AQ16" s="11">
        <f t="shared" si="25"/>
        <v>0</v>
      </c>
      <c r="AR16" s="11">
        <f t="shared" si="25"/>
        <v>0</v>
      </c>
      <c r="AS16" s="11">
        <f t="shared" si="25"/>
        <v>0</v>
      </c>
      <c r="AT16" s="11">
        <f t="shared" si="25"/>
        <v>0</v>
      </c>
      <c r="AU16" s="11">
        <f t="shared" si="25"/>
        <v>0</v>
      </c>
      <c r="AV16" s="11">
        <f t="shared" si="25"/>
        <v>0</v>
      </c>
      <c r="AW16" s="11">
        <f t="shared" si="25"/>
        <v>0</v>
      </c>
      <c r="AX16" s="12">
        <f t="shared" si="25"/>
        <v>0</v>
      </c>
      <c r="AY16" s="11">
        <f>+AX25</f>
        <v>0</v>
      </c>
      <c r="AZ16" s="11">
        <f t="shared" ref="AZ16:BJ16" si="26">+AY25</f>
        <v>0</v>
      </c>
      <c r="BA16" s="11">
        <f t="shared" si="26"/>
        <v>0</v>
      </c>
      <c r="BB16" s="11">
        <f t="shared" si="26"/>
        <v>0</v>
      </c>
      <c r="BC16" s="11">
        <f t="shared" si="26"/>
        <v>0</v>
      </c>
      <c r="BD16" s="11">
        <f t="shared" si="26"/>
        <v>0</v>
      </c>
      <c r="BE16" s="11">
        <f t="shared" si="26"/>
        <v>0</v>
      </c>
      <c r="BF16" s="11">
        <f t="shared" si="26"/>
        <v>0</v>
      </c>
      <c r="BG16" s="11">
        <f t="shared" si="26"/>
        <v>0</v>
      </c>
      <c r="BH16" s="11">
        <f t="shared" si="26"/>
        <v>0</v>
      </c>
      <c r="BI16" s="11">
        <f t="shared" si="26"/>
        <v>0</v>
      </c>
      <c r="BJ16" s="12">
        <f t="shared" si="26"/>
        <v>0</v>
      </c>
    </row>
    <row r="17" spans="1:62" s="57" customFormat="1" x14ac:dyDescent="0.2">
      <c r="A17" s="48" t="s">
        <v>1480</v>
      </c>
      <c r="B17" s="109"/>
      <c r="C17" s="56">
        <f>+C16*PARÁMETROS!$C$42*97%</f>
        <v>0</v>
      </c>
      <c r="D17" s="56">
        <f>+D16*PARÁMETROS!$C$42*97%</f>
        <v>0</v>
      </c>
      <c r="E17" s="56">
        <f>+E16*PARÁMETROS!$C$42*97%</f>
        <v>0</v>
      </c>
      <c r="F17" s="56">
        <f>+F16*PARÁMETROS!$C$42*97%</f>
        <v>0</v>
      </c>
      <c r="G17" s="56">
        <f>+G16*PARÁMETROS!$C$42*97%</f>
        <v>0</v>
      </c>
      <c r="H17" s="56">
        <f>+H16*PARÁMETROS!$C$42*97%</f>
        <v>0</v>
      </c>
      <c r="I17" s="56">
        <f>+I16*PARÁMETROS!$C$42*97%</f>
        <v>0</v>
      </c>
      <c r="J17" s="56">
        <f>+J16*PARÁMETROS!$C$42*97%</f>
        <v>0</v>
      </c>
      <c r="K17" s="56">
        <f>+K16*PARÁMETROS!$C$42*97%</f>
        <v>0</v>
      </c>
      <c r="L17" s="56">
        <f>+L16*PARÁMETROS!$C$42*97%</f>
        <v>0</v>
      </c>
      <c r="M17" s="56">
        <f>+M16*PARÁMETROS!$C$42*97%</f>
        <v>0</v>
      </c>
      <c r="N17" s="56">
        <f>+N16*PARÁMETROS!$C$42*97%</f>
        <v>0</v>
      </c>
      <c r="O17" s="56">
        <f>+O16*PARÁMETROS!$D$42*97%</f>
        <v>0</v>
      </c>
      <c r="P17" s="56">
        <f>+P16*PARÁMETROS!$D$42*97%</f>
        <v>0</v>
      </c>
      <c r="Q17" s="56">
        <f>+Q16*PARÁMETROS!$D$42*97%</f>
        <v>0</v>
      </c>
      <c r="R17" s="56">
        <f>+R16*PARÁMETROS!$D$42*97%</f>
        <v>0</v>
      </c>
      <c r="S17" s="56">
        <f>+S16*PARÁMETROS!$D$42*97%</f>
        <v>0</v>
      </c>
      <c r="T17" s="56">
        <f>+T16*PARÁMETROS!$D$42*97%</f>
        <v>0</v>
      </c>
      <c r="U17" s="56">
        <f>+U16*PARÁMETROS!$D$42*97%</f>
        <v>0</v>
      </c>
      <c r="V17" s="56">
        <f>+V16*PARÁMETROS!$D$42*97%</f>
        <v>0</v>
      </c>
      <c r="W17" s="56">
        <f>+W16*PARÁMETROS!$D$42*97%</f>
        <v>0</v>
      </c>
      <c r="X17" s="56">
        <f>+X16*PARÁMETROS!$D$42*97%</f>
        <v>0</v>
      </c>
      <c r="Y17" s="56">
        <f>+Y16*PARÁMETROS!$D$42*97%</f>
        <v>0</v>
      </c>
      <c r="Z17" s="56">
        <f>+Z16*PARÁMETROS!$D$42*97%</f>
        <v>0</v>
      </c>
      <c r="AA17" s="56">
        <f>+AA16*PARÁMETROS!$E$42*97%</f>
        <v>0</v>
      </c>
      <c r="AB17" s="56">
        <f>+AB16*PARÁMETROS!$E$42*97%</f>
        <v>0</v>
      </c>
      <c r="AC17" s="56">
        <f>+AC16*PARÁMETROS!$E$42*97%</f>
        <v>0</v>
      </c>
      <c r="AD17" s="56">
        <f>+AD16*PARÁMETROS!$E$42*97%</f>
        <v>0</v>
      </c>
      <c r="AE17" s="56">
        <f>+AE16*PARÁMETROS!$E$42*97%</f>
        <v>0</v>
      </c>
      <c r="AF17" s="56">
        <f>+AF16*PARÁMETROS!$E$42*97%</f>
        <v>0</v>
      </c>
      <c r="AG17" s="56">
        <f>+AG16*PARÁMETROS!$E$42*97%</f>
        <v>0</v>
      </c>
      <c r="AH17" s="56">
        <f>+AH16*PARÁMETROS!$E$42*97%</f>
        <v>0</v>
      </c>
      <c r="AI17" s="56">
        <f>+AI16*PARÁMETROS!$E$42*97%</f>
        <v>0</v>
      </c>
      <c r="AJ17" s="56">
        <f>+AJ16*PARÁMETROS!$E$42*97%</f>
        <v>0</v>
      </c>
      <c r="AK17" s="56">
        <f>+AK16*PARÁMETROS!$E$42*97%</f>
        <v>0</v>
      </c>
      <c r="AL17" s="56">
        <f>+AL16*PARÁMETROS!$E$42*97%</f>
        <v>0</v>
      </c>
      <c r="AM17" s="56">
        <f>+AM16*PARÁMETROS!$F$42*97%</f>
        <v>0</v>
      </c>
      <c r="AN17" s="56">
        <f>+AN16*PARÁMETROS!$F$42*97%</f>
        <v>0</v>
      </c>
      <c r="AO17" s="56">
        <f>+AO16*PARÁMETROS!$F$42*97%</f>
        <v>0</v>
      </c>
      <c r="AP17" s="56">
        <f>+AP16*PARÁMETROS!$F$42*97%</f>
        <v>0</v>
      </c>
      <c r="AQ17" s="56">
        <f>+AQ16*PARÁMETROS!$F$42*97%</f>
        <v>0</v>
      </c>
      <c r="AR17" s="56">
        <f>+AR16*PARÁMETROS!$F$42*97%</f>
        <v>0</v>
      </c>
      <c r="AS17" s="56">
        <f>+AS16*PARÁMETROS!$F$42*97%</f>
        <v>0</v>
      </c>
      <c r="AT17" s="56">
        <f>+AT16*PARÁMETROS!$F$42*97%</f>
        <v>0</v>
      </c>
      <c r="AU17" s="56">
        <f>+AU16*PARÁMETROS!$F$42*97%</f>
        <v>0</v>
      </c>
      <c r="AV17" s="56">
        <f>+AV16*PARÁMETROS!$F$42*97%</f>
        <v>0</v>
      </c>
      <c r="AW17" s="56">
        <f>+AW16*PARÁMETROS!$F$42*97%</f>
        <v>0</v>
      </c>
      <c r="AX17" s="56">
        <f>+AX16*PARÁMETROS!$F$42*97%</f>
        <v>0</v>
      </c>
      <c r="AY17" s="56">
        <f>+AY16*PARÁMETROS!$G$42*97%</f>
        <v>0</v>
      </c>
      <c r="AZ17" s="56">
        <f>+AZ16*PARÁMETROS!$G$42*97%</f>
        <v>0</v>
      </c>
      <c r="BA17" s="56">
        <f>+BA16*PARÁMETROS!$G$42*97%</f>
        <v>0</v>
      </c>
      <c r="BB17" s="56">
        <f>+BB16*PARÁMETROS!$G$42*97%</f>
        <v>0</v>
      </c>
      <c r="BC17" s="56">
        <f>+BC16*PARÁMETROS!$G$42*97%</f>
        <v>0</v>
      </c>
      <c r="BD17" s="56">
        <f>+BD16*PARÁMETROS!$G$42*97%</f>
        <v>0</v>
      </c>
      <c r="BE17" s="56">
        <f>+BE16*PARÁMETROS!$G$42*97%</f>
        <v>0</v>
      </c>
      <c r="BF17" s="56">
        <f>+BF16*PARÁMETROS!$G$42*97%</f>
        <v>0</v>
      </c>
      <c r="BG17" s="56">
        <f>+BG16*PARÁMETROS!$G$42*97%</f>
        <v>0</v>
      </c>
      <c r="BH17" s="56">
        <f>+BH16*PARÁMETROS!$G$42*97%</f>
        <v>0</v>
      </c>
      <c r="BI17" s="56">
        <f>+BI16*PARÁMETROS!$G$42*97%</f>
        <v>0</v>
      </c>
      <c r="BJ17" s="56">
        <f>+BJ16*PARÁMETROS!$G$42*97%</f>
        <v>0</v>
      </c>
    </row>
    <row r="18" spans="1:62" s="51" customFormat="1" x14ac:dyDescent="0.2">
      <c r="A18" s="49" t="s">
        <v>10</v>
      </c>
      <c r="B18" s="110"/>
      <c r="C18" s="50">
        <f>-PMT(PARÁMETROS!$C$42,PARÁMETROS!$C$52,C16,0)*1</f>
        <v>0</v>
      </c>
      <c r="D18" s="50">
        <f>-PMT(PARÁMETROS!$C$42,PARÁMETROS!$C$52,D16,0)*1</f>
        <v>0</v>
      </c>
      <c r="E18" s="50">
        <f>-PMT(PARÁMETROS!$C$42,PARÁMETROS!$C$52,E16,0)*1</f>
        <v>0</v>
      </c>
      <c r="F18" s="50">
        <f>-PMT(PARÁMETROS!$C$42,PARÁMETROS!$C$52,F16,0)*1</f>
        <v>0</v>
      </c>
      <c r="G18" s="50">
        <f>-PMT(PARÁMETROS!$C$42,PARÁMETROS!$C$52,G16,0)*1</f>
        <v>0</v>
      </c>
      <c r="H18" s="50">
        <f>-PMT(PARÁMETROS!$C$42,PARÁMETROS!$C$52,H16,0)*1</f>
        <v>0</v>
      </c>
      <c r="I18" s="50">
        <f>-PMT(PARÁMETROS!$C$42,PARÁMETROS!$C$52,I16,0)*1</f>
        <v>0</v>
      </c>
      <c r="J18" s="50">
        <f>-PMT(PARÁMETROS!$C$42,PARÁMETROS!$C$52,J16,0)*1</f>
        <v>0</v>
      </c>
      <c r="K18" s="50">
        <f>-PMT(PARÁMETROS!$C$42,PARÁMETROS!$C$52,K16,0)*1</f>
        <v>0</v>
      </c>
      <c r="L18" s="50">
        <f>-PMT(PARÁMETROS!$C$42,PARÁMETROS!$C$52,L16,0)*1</f>
        <v>0</v>
      </c>
      <c r="M18" s="50">
        <f>-PMT(PARÁMETROS!$C$42,PARÁMETROS!$C$52,M16,0)*1</f>
        <v>0</v>
      </c>
      <c r="N18" s="50">
        <f>-PMT(PARÁMETROS!$C$42,PARÁMETROS!$C$52,N16,0)*1</f>
        <v>0</v>
      </c>
      <c r="O18" s="50">
        <f>-PMT(PARÁMETROS!$D$42,PARÁMETROS!$D$52,O16,0)*1</f>
        <v>0</v>
      </c>
      <c r="P18" s="50">
        <f>-PMT(PARÁMETROS!$D$42,PARÁMETROS!$D$52,P16,0)*1</f>
        <v>0</v>
      </c>
      <c r="Q18" s="50">
        <f>-PMT(PARÁMETROS!$D$42,PARÁMETROS!$D$52,Q16,0)*1</f>
        <v>0</v>
      </c>
      <c r="R18" s="50">
        <f>-PMT(PARÁMETROS!$D$42,PARÁMETROS!$D$52,R16,0)*1</f>
        <v>0</v>
      </c>
      <c r="S18" s="50">
        <f>-PMT(PARÁMETROS!$D$42,PARÁMETROS!$D$52,S16,0)*1</f>
        <v>0</v>
      </c>
      <c r="T18" s="50">
        <f>-PMT(PARÁMETROS!$D$42,PARÁMETROS!$D$52,T16,0)*1</f>
        <v>0</v>
      </c>
      <c r="U18" s="50">
        <f>-PMT(PARÁMETROS!$D$42,PARÁMETROS!$D$52,U16,0)*1</f>
        <v>0</v>
      </c>
      <c r="V18" s="50">
        <f>-PMT(PARÁMETROS!$D$42,PARÁMETROS!$D$52,V16,0)*1</f>
        <v>0</v>
      </c>
      <c r="W18" s="50">
        <f>-PMT(PARÁMETROS!$D$42,PARÁMETROS!$D$52,W16,0)*1</f>
        <v>0</v>
      </c>
      <c r="X18" s="50">
        <f>-PMT(PARÁMETROS!$D$42,PARÁMETROS!$D$52,X16,0)*1</f>
        <v>0</v>
      </c>
      <c r="Y18" s="50">
        <f>-PMT(PARÁMETROS!$D$42,PARÁMETROS!$D$52,Y16,0)*1</f>
        <v>0</v>
      </c>
      <c r="Z18" s="50">
        <f>-PMT(PARÁMETROS!$D$42,PARÁMETROS!$D$52,Z16,0)*1</f>
        <v>0</v>
      </c>
      <c r="AA18" s="50">
        <f>-PMT(PARÁMETROS!$E$42,PARÁMETROS!$E$52,AA16,0)*1</f>
        <v>0</v>
      </c>
      <c r="AB18" s="50">
        <f>-PMT(PARÁMETROS!$E$42,PARÁMETROS!$E$52,AB16,0)*1</f>
        <v>0</v>
      </c>
      <c r="AC18" s="50">
        <f>-PMT(PARÁMETROS!$E$42,PARÁMETROS!$E$52,AC16,0)*1</f>
        <v>0</v>
      </c>
      <c r="AD18" s="50">
        <f>-PMT(PARÁMETROS!$E$42,PARÁMETROS!$E$52,AD16,0)*1</f>
        <v>0</v>
      </c>
      <c r="AE18" s="50">
        <f>-PMT(PARÁMETROS!$E$42,PARÁMETROS!$E$52,AE16,0)*1</f>
        <v>0</v>
      </c>
      <c r="AF18" s="50">
        <f>-PMT(PARÁMETROS!$E$42,PARÁMETROS!$E$52,AF16,0)*1</f>
        <v>0</v>
      </c>
      <c r="AG18" s="50">
        <f>-PMT(PARÁMETROS!$E$42,PARÁMETROS!$E$52,AG16,0)*1</f>
        <v>0</v>
      </c>
      <c r="AH18" s="50">
        <f>-PMT(PARÁMETROS!$E$42,PARÁMETROS!$E$52,AH16,0)*1</f>
        <v>0</v>
      </c>
      <c r="AI18" s="50">
        <f>-PMT(PARÁMETROS!$E$42,PARÁMETROS!$E$52,AI16,0)*1</f>
        <v>0</v>
      </c>
      <c r="AJ18" s="50">
        <f>-PMT(PARÁMETROS!$E$42,PARÁMETROS!$E$52,AJ16,0)*1</f>
        <v>0</v>
      </c>
      <c r="AK18" s="50">
        <f>-PMT(PARÁMETROS!$E$42,PARÁMETROS!$E$52,AK16,0)*1</f>
        <v>0</v>
      </c>
      <c r="AL18" s="50">
        <f>-PMT(PARÁMETROS!$E$42,PARÁMETROS!$E$52,AL16,0)*1</f>
        <v>0</v>
      </c>
      <c r="AM18" s="50">
        <f>-PMT(PARÁMETROS!$F$42,PARÁMETROS!$F$52,AM16,0)*1</f>
        <v>0</v>
      </c>
      <c r="AN18" s="50">
        <f>-PMT(PARÁMETROS!$F$42,PARÁMETROS!$F$52,AN16,0)*1</f>
        <v>0</v>
      </c>
      <c r="AO18" s="50">
        <f>-PMT(PARÁMETROS!$F$42,PARÁMETROS!$F$52,AO16,0)*1</f>
        <v>0</v>
      </c>
      <c r="AP18" s="50">
        <f>-PMT(PARÁMETROS!$F$42,PARÁMETROS!$F$52,AP16,0)*1</f>
        <v>0</v>
      </c>
      <c r="AQ18" s="50">
        <f>-PMT(PARÁMETROS!$F$42,PARÁMETROS!$F$52,AQ16,0)*1</f>
        <v>0</v>
      </c>
      <c r="AR18" s="50">
        <f>-PMT(PARÁMETROS!$F$42,PARÁMETROS!$F$52,AR16,0)*1</f>
        <v>0</v>
      </c>
      <c r="AS18" s="50">
        <f>-PMT(PARÁMETROS!$F$42,PARÁMETROS!$F$52,AS16,0)*1</f>
        <v>0</v>
      </c>
      <c r="AT18" s="50">
        <f>-PMT(PARÁMETROS!$F$42,PARÁMETROS!$F$52,AT16,0)*1</f>
        <v>0</v>
      </c>
      <c r="AU18" s="50">
        <f>-PMT(PARÁMETROS!$F$42,PARÁMETROS!$F$52,AU16,0)*1</f>
        <v>0</v>
      </c>
      <c r="AV18" s="50">
        <f>-PMT(PARÁMETROS!$F$42,PARÁMETROS!$F$52,AV16,0)*1</f>
        <v>0</v>
      </c>
      <c r="AW18" s="50">
        <f>-PMT(PARÁMETROS!$F$42,PARÁMETROS!$F$52,AW16,0)*1</f>
        <v>0</v>
      </c>
      <c r="AX18" s="50">
        <f>-PMT(PARÁMETROS!$F$42,PARÁMETROS!$F$52,AX16,0)*1</f>
        <v>0</v>
      </c>
      <c r="AY18" s="50">
        <f>-PMT(PARÁMETROS!$G$42,PARÁMETROS!$G$52,AY16,0)*1</f>
        <v>0</v>
      </c>
      <c r="AZ18" s="50">
        <f>-PMT(PARÁMETROS!$G$42,PARÁMETROS!$G$52,AZ16,0)*1</f>
        <v>0</v>
      </c>
      <c r="BA18" s="50">
        <f>-PMT(PARÁMETROS!$G$42,PARÁMETROS!$G$52,BA16,0)*1</f>
        <v>0</v>
      </c>
      <c r="BB18" s="50">
        <f>-PMT(PARÁMETROS!$G$42,PARÁMETROS!$G$52,BB16,0)*1</f>
        <v>0</v>
      </c>
      <c r="BC18" s="50">
        <f>-PMT(PARÁMETROS!$G$42,PARÁMETROS!$G$52,BC16,0)*1</f>
        <v>0</v>
      </c>
      <c r="BD18" s="50">
        <f>-PMT(PARÁMETROS!$G$42,PARÁMETROS!$G$52,BD16,0)*1</f>
        <v>0</v>
      </c>
      <c r="BE18" s="50">
        <f>-PMT(PARÁMETROS!$G$42,PARÁMETROS!$G$52,BE16,0)*1</f>
        <v>0</v>
      </c>
      <c r="BF18" s="50">
        <f>-PMT(PARÁMETROS!$G$42,PARÁMETROS!$G$52,BF16,0)*1</f>
        <v>0</v>
      </c>
      <c r="BG18" s="50">
        <f>-PMT(PARÁMETROS!$G$42,PARÁMETROS!$G$52,BG16,0)*1</f>
        <v>0</v>
      </c>
      <c r="BH18" s="50">
        <f>-PMT(PARÁMETROS!$G$42,PARÁMETROS!$G$52,BH16,0)*1</f>
        <v>0</v>
      </c>
      <c r="BI18" s="50">
        <f>-PMT(PARÁMETROS!$G$42,PARÁMETROS!$G$52,BI16,0)*1</f>
        <v>0</v>
      </c>
      <c r="BJ18" s="50">
        <f>-PMT(PARÁMETROS!$G$42,PARÁMETROS!$G$52,BJ16,0)*1</f>
        <v>0</v>
      </c>
    </row>
    <row r="19" spans="1:62" s="51" customFormat="1" x14ac:dyDescent="0.2">
      <c r="A19" s="49" t="s">
        <v>55</v>
      </c>
      <c r="B19" s="110"/>
      <c r="C19" s="50">
        <f>+PARÁMETROS!$C$73</f>
        <v>0</v>
      </c>
      <c r="D19" s="50">
        <f>+C19</f>
        <v>0</v>
      </c>
      <c r="E19" s="50">
        <f t="shared" ref="E19:N19" si="27">+D19</f>
        <v>0</v>
      </c>
      <c r="F19" s="50">
        <f t="shared" si="27"/>
        <v>0</v>
      </c>
      <c r="G19" s="50">
        <f t="shared" si="27"/>
        <v>0</v>
      </c>
      <c r="H19" s="50">
        <f t="shared" si="27"/>
        <v>0</v>
      </c>
      <c r="I19" s="50">
        <f t="shared" si="27"/>
        <v>0</v>
      </c>
      <c r="J19" s="50">
        <f t="shared" si="27"/>
        <v>0</v>
      </c>
      <c r="K19" s="50">
        <f t="shared" si="27"/>
        <v>0</v>
      </c>
      <c r="L19" s="50">
        <f t="shared" si="27"/>
        <v>0</v>
      </c>
      <c r="M19" s="50">
        <f t="shared" si="27"/>
        <v>0</v>
      </c>
      <c r="N19" s="50">
        <f t="shared" si="27"/>
        <v>0</v>
      </c>
      <c r="O19" s="50">
        <f>+PARÁMETROS!$D$73</f>
        <v>0</v>
      </c>
      <c r="P19" s="50">
        <f>+O19</f>
        <v>0</v>
      </c>
      <c r="Q19" s="50">
        <f t="shared" ref="Q19:Z19" si="28">+P19</f>
        <v>0</v>
      </c>
      <c r="R19" s="50">
        <f t="shared" si="28"/>
        <v>0</v>
      </c>
      <c r="S19" s="50">
        <f t="shared" si="28"/>
        <v>0</v>
      </c>
      <c r="T19" s="50">
        <f t="shared" si="28"/>
        <v>0</v>
      </c>
      <c r="U19" s="50">
        <f t="shared" si="28"/>
        <v>0</v>
      </c>
      <c r="V19" s="50">
        <f t="shared" si="28"/>
        <v>0</v>
      </c>
      <c r="W19" s="50">
        <f t="shared" si="28"/>
        <v>0</v>
      </c>
      <c r="X19" s="50">
        <f t="shared" si="28"/>
        <v>0</v>
      </c>
      <c r="Y19" s="50">
        <f t="shared" si="28"/>
        <v>0</v>
      </c>
      <c r="Z19" s="50">
        <f t="shared" si="28"/>
        <v>0</v>
      </c>
      <c r="AA19" s="50">
        <f>+PARÁMETROS!$E$73</f>
        <v>0</v>
      </c>
      <c r="AB19" s="50">
        <f>+AA19</f>
        <v>0</v>
      </c>
      <c r="AC19" s="50">
        <f t="shared" ref="AC19:AL19" si="29">+AB19</f>
        <v>0</v>
      </c>
      <c r="AD19" s="50">
        <f t="shared" si="29"/>
        <v>0</v>
      </c>
      <c r="AE19" s="50">
        <f t="shared" si="29"/>
        <v>0</v>
      </c>
      <c r="AF19" s="50">
        <f t="shared" si="29"/>
        <v>0</v>
      </c>
      <c r="AG19" s="50">
        <f t="shared" si="29"/>
        <v>0</v>
      </c>
      <c r="AH19" s="50">
        <f t="shared" si="29"/>
        <v>0</v>
      </c>
      <c r="AI19" s="50">
        <f t="shared" si="29"/>
        <v>0</v>
      </c>
      <c r="AJ19" s="50">
        <f t="shared" si="29"/>
        <v>0</v>
      </c>
      <c r="AK19" s="50">
        <f t="shared" si="29"/>
        <v>0</v>
      </c>
      <c r="AL19" s="50">
        <f t="shared" si="29"/>
        <v>0</v>
      </c>
      <c r="AM19" s="50">
        <f>+PARÁMETROS!$F$73</f>
        <v>0</v>
      </c>
      <c r="AN19" s="50">
        <f>+AM19</f>
        <v>0</v>
      </c>
      <c r="AO19" s="50">
        <f t="shared" ref="AO19:AX19" si="30">+AN19</f>
        <v>0</v>
      </c>
      <c r="AP19" s="50">
        <f t="shared" si="30"/>
        <v>0</v>
      </c>
      <c r="AQ19" s="50">
        <f t="shared" si="30"/>
        <v>0</v>
      </c>
      <c r="AR19" s="50">
        <f t="shared" si="30"/>
        <v>0</v>
      </c>
      <c r="AS19" s="50">
        <f t="shared" si="30"/>
        <v>0</v>
      </c>
      <c r="AT19" s="50">
        <f t="shared" si="30"/>
        <v>0</v>
      </c>
      <c r="AU19" s="50">
        <f t="shared" si="30"/>
        <v>0</v>
      </c>
      <c r="AV19" s="50">
        <f t="shared" si="30"/>
        <v>0</v>
      </c>
      <c r="AW19" s="50">
        <f t="shared" si="30"/>
        <v>0</v>
      </c>
      <c r="AX19" s="50">
        <f t="shared" si="30"/>
        <v>0</v>
      </c>
      <c r="AY19" s="50">
        <f>+PARÁMETROS!$G$73</f>
        <v>0</v>
      </c>
      <c r="AZ19" s="50">
        <f>+AY19</f>
        <v>0</v>
      </c>
      <c r="BA19" s="50">
        <f t="shared" ref="BA19:BJ19" si="31">+AZ19</f>
        <v>0</v>
      </c>
      <c r="BB19" s="50">
        <f t="shared" si="31"/>
        <v>0</v>
      </c>
      <c r="BC19" s="50">
        <f t="shared" si="31"/>
        <v>0</v>
      </c>
      <c r="BD19" s="50">
        <f t="shared" si="31"/>
        <v>0</v>
      </c>
      <c r="BE19" s="50">
        <f t="shared" si="31"/>
        <v>0</v>
      </c>
      <c r="BF19" s="50">
        <f t="shared" si="31"/>
        <v>0</v>
      </c>
      <c r="BG19" s="50">
        <f t="shared" si="31"/>
        <v>0</v>
      </c>
      <c r="BH19" s="50">
        <f t="shared" si="31"/>
        <v>0</v>
      </c>
      <c r="BI19" s="50">
        <f t="shared" si="31"/>
        <v>0</v>
      </c>
      <c r="BJ19" s="50">
        <f t="shared" si="31"/>
        <v>0</v>
      </c>
    </row>
    <row r="20" spans="1:62" s="51" customFormat="1" x14ac:dyDescent="0.2">
      <c r="A20" s="49" t="s">
        <v>59</v>
      </c>
      <c r="B20" s="110"/>
      <c r="C20" s="50">
        <f>+(+anexos!B$109)*1*(B$128/B$135)</f>
        <v>0</v>
      </c>
      <c r="D20" s="50">
        <f>+(+anexos!C$109)*1*(C$128/C$135)</f>
        <v>0</v>
      </c>
      <c r="E20" s="50">
        <f>+(+anexos!D$109)*1*(D$128/D$135)</f>
        <v>0</v>
      </c>
      <c r="F20" s="50">
        <f>+(+anexos!E$109)*1*(E$128/E$135)</f>
        <v>0</v>
      </c>
      <c r="G20" s="50">
        <f>+(+anexos!F$109)*1*(F$128/F$135)</f>
        <v>0</v>
      </c>
      <c r="H20" s="50">
        <f>+(+anexos!G$109)*1*(G$128/G$135)</f>
        <v>0</v>
      </c>
      <c r="I20" s="50">
        <f>+(+anexos!H$109)*PARÁMETROS!C35*(H$128/H$135)</f>
        <v>0</v>
      </c>
      <c r="J20" s="50">
        <f>+(+anexos!I$109)*1*(I$128/I$135)</f>
        <v>0</v>
      </c>
      <c r="K20" s="50">
        <f>+(+anexos!J$109)*1*(J$128/J$135)</f>
        <v>0</v>
      </c>
      <c r="L20" s="50">
        <f>+(+anexos!K$109)*1*(K$128/K$135)</f>
        <v>0</v>
      </c>
      <c r="M20" s="50">
        <f>+(+anexos!L$109)*1*(L$128/L$135)</f>
        <v>0</v>
      </c>
      <c r="N20" s="50">
        <f>+(+anexos!M$109)*PARÁMETROS!C35*(M$128/M$135)</f>
        <v>0</v>
      </c>
      <c r="O20" s="50">
        <f>+(+anexos!N$109)*1*(N$128/N$135)</f>
        <v>0</v>
      </c>
      <c r="P20" s="50">
        <f>+(+anexos!O$109)*1*(O$128/O$135)</f>
        <v>0</v>
      </c>
      <c r="Q20" s="50">
        <f>+(+anexos!P$109)*1*(P$128/P$135)</f>
        <v>0</v>
      </c>
      <c r="R20" s="50">
        <f>+(+anexos!Q$109)*1*(Q$128/Q$135)</f>
        <v>0</v>
      </c>
      <c r="S20" s="50">
        <f>+(+anexos!R$109)*1*(R$128/R$135)</f>
        <v>0</v>
      </c>
      <c r="T20" s="50">
        <f>+(+anexos!S$109)*1*(S$128/S$135)</f>
        <v>0</v>
      </c>
      <c r="U20" s="50">
        <f>+(+anexos!T$109)*PARÁMETROS!C35*(T$128/T$135)</f>
        <v>0</v>
      </c>
      <c r="V20" s="50">
        <f>+(+anexos!U$109)*1*(U$128/U$135)</f>
        <v>0</v>
      </c>
      <c r="W20" s="50">
        <f>+(+anexos!V$109)*1*(V$128/V$135)</f>
        <v>0</v>
      </c>
      <c r="X20" s="50">
        <f>+(+anexos!W$109)*1*(W$128/W$135)</f>
        <v>0</v>
      </c>
      <c r="Y20" s="50">
        <f>+(+anexos!X$109)*1*(X$128/X$135)</f>
        <v>0</v>
      </c>
      <c r="Z20" s="50">
        <f>+(+anexos!Y$109)*PARÁMETROS!C35*(Y$128/Y$135)</f>
        <v>0</v>
      </c>
      <c r="AA20" s="50">
        <f>+(+anexos!Z$109)*1*(Z$128/Z$135)</f>
        <v>0</v>
      </c>
      <c r="AB20" s="50">
        <f>+(+anexos!AA$109)*1*(AA$128/AA$135)</f>
        <v>0</v>
      </c>
      <c r="AC20" s="50">
        <f>+(+anexos!AB$109)*1*(AB$128/AB$135)</f>
        <v>0</v>
      </c>
      <c r="AD20" s="50">
        <f>+(+anexos!AC$109)*1*(AC$128/AC$135)</f>
        <v>0</v>
      </c>
      <c r="AE20" s="50">
        <f>+(+anexos!AD$109)*1*(AD$128/AD$135)</f>
        <v>0</v>
      </c>
      <c r="AF20" s="50">
        <f>+(+anexos!AE$109)*1*(AE$128/AE$135)</f>
        <v>0</v>
      </c>
      <c r="AG20" s="50">
        <f>+(+anexos!AF$109)*PARÁMETROS!C35*(AF$128/AF$135)</f>
        <v>0</v>
      </c>
      <c r="AH20" s="50">
        <f>+(+anexos!AG$109)*1*(AG$128/AG$135)</f>
        <v>0</v>
      </c>
      <c r="AI20" s="50">
        <f>+(+anexos!AH$109)*1*(AH$128/AH$135)</f>
        <v>0</v>
      </c>
      <c r="AJ20" s="50">
        <f>+(+anexos!AI$109)*1*(AI$128/AI$135)</f>
        <v>0</v>
      </c>
      <c r="AK20" s="50">
        <f>+(+anexos!AJ$109)*1*(AJ$128/AJ$135)</f>
        <v>0</v>
      </c>
      <c r="AL20" s="50">
        <f>+(+anexos!AK$109)*PARÁMETROS!C35*(AK$128/AK$135)</f>
        <v>0</v>
      </c>
      <c r="AM20" s="50">
        <f>+(+anexos!AL$109)*1*(AL$128/AL$135)</f>
        <v>0</v>
      </c>
      <c r="AN20" s="50">
        <f>+(+anexos!AM$109)*1*(AM$128/AM$135)</f>
        <v>0</v>
      </c>
      <c r="AO20" s="50">
        <f>+(+anexos!AN$109)*1*(AN$128/AN$135)</f>
        <v>0</v>
      </c>
      <c r="AP20" s="50">
        <f>+(+anexos!AO$109)*1*(AO$128/AO$135)</f>
        <v>0</v>
      </c>
      <c r="AQ20" s="50">
        <f>+(+anexos!AP$109)*1*(AP$128/AP$135)</f>
        <v>0</v>
      </c>
      <c r="AR20" s="50">
        <f>+(+anexos!AQ$109)*1*(AQ$128/AQ$135)</f>
        <v>0</v>
      </c>
      <c r="AS20" s="50">
        <f>+(+anexos!AR$109)*PARÁMETROS!C35*(AR$128/AR$135)</f>
        <v>0</v>
      </c>
      <c r="AT20" s="50">
        <f>+(+anexos!AS$109)*1*(AS$128/AS$135)</f>
        <v>0</v>
      </c>
      <c r="AU20" s="50">
        <f>+(+anexos!AT$109)*1*(AT$128/AT$135)</f>
        <v>0</v>
      </c>
      <c r="AV20" s="50">
        <f>+(+anexos!AU$109)*1*(AU$128/AU$135)</f>
        <v>0</v>
      </c>
      <c r="AW20" s="50">
        <f>+(+anexos!AV$109)*1*(AV$128/AV$135)</f>
        <v>0</v>
      </c>
      <c r="AX20" s="50">
        <f>+(+anexos!AW$109)*PARÁMETROS!C35*(AW$128/AW$135)</f>
        <v>0</v>
      </c>
      <c r="AY20" s="50">
        <f>+(+anexos!AX$109)*1*(AX$128/AX$135)</f>
        <v>0</v>
      </c>
      <c r="AZ20" s="50">
        <f>+(+anexos!AY$109)*1*(AY$128/AY$135)</f>
        <v>0</v>
      </c>
      <c r="BA20" s="50">
        <f>+(+anexos!AZ$109)*1*(AZ$128/AZ$135)</f>
        <v>0</v>
      </c>
      <c r="BB20" s="50">
        <f>+(+anexos!BA$109)*1*(BA$128/BA$135)</f>
        <v>0</v>
      </c>
      <c r="BC20" s="50">
        <f>+(+anexos!BB$109)*1*(BB$128/BB$135)</f>
        <v>0</v>
      </c>
      <c r="BD20" s="50">
        <f>+(+anexos!BC$109)*1*(BC$128/BC$135)</f>
        <v>0</v>
      </c>
      <c r="BE20" s="50">
        <f>+(+anexos!BD$109)*PARÁMETROS!C35*(BD$128/BD$135)</f>
        <v>0</v>
      </c>
      <c r="BF20" s="50">
        <f>+(+anexos!BE$109)*1*(BE$128/BE$135)</f>
        <v>0</v>
      </c>
      <c r="BG20" s="50">
        <f>+(+anexos!BF$109)*1*(BF$128/BF$135)</f>
        <v>0</v>
      </c>
      <c r="BH20" s="50">
        <f>+(+anexos!BG$109)*1*(BG$128/BG$135)</f>
        <v>0</v>
      </c>
      <c r="BI20" s="50">
        <f>+(+anexos!BH$109)*1*(BH$128/BH$135)</f>
        <v>0</v>
      </c>
      <c r="BJ20" s="50">
        <f>+(+anexos!BI$109)*PARÁMETROS!C35*(BI$128/BI$135)</f>
        <v>0</v>
      </c>
    </row>
    <row r="21" spans="1:62" s="88" customFormat="1" x14ac:dyDescent="0.2">
      <c r="A21" s="86" t="s">
        <v>60</v>
      </c>
      <c r="B21" s="112"/>
      <c r="C21" s="87">
        <f>anexos!B$54*0.66*(B$128/B$135)</f>
        <v>0</v>
      </c>
      <c r="D21" s="87">
        <f>anexos!C$54*0.66*(C$128/C$135)</f>
        <v>0</v>
      </c>
      <c r="E21" s="87">
        <f>anexos!D$54*0.66*(D$128/D$135)</f>
        <v>0</v>
      </c>
      <c r="F21" s="87">
        <f>anexos!E$54*0.66*(E$128/E$135)</f>
        <v>0</v>
      </c>
      <c r="G21" s="87">
        <f>anexos!F$54*0.66*(F$128/F$135)</f>
        <v>0</v>
      </c>
      <c r="H21" s="87">
        <f>anexos!G$54*0.66*(G$128/G$135)</f>
        <v>0</v>
      </c>
      <c r="I21" s="87">
        <f>anexos!H$54*0.66*(H$128/H$135)</f>
        <v>0</v>
      </c>
      <c r="J21" s="87">
        <f>anexos!I$54*0.66*(I$128/I$135)</f>
        <v>0</v>
      </c>
      <c r="K21" s="87">
        <f>anexos!J$54*0.66*(J$128/J$135)</f>
        <v>0</v>
      </c>
      <c r="L21" s="87">
        <f>anexos!K$54*0.66*(K$128/K$135)</f>
        <v>0</v>
      </c>
      <c r="M21" s="87">
        <f>anexos!L$54*0.66*(L$128/L$135)</f>
        <v>0</v>
      </c>
      <c r="N21" s="87">
        <f>anexos!M$54*0.66*(M$128/M$135)</f>
        <v>0</v>
      </c>
      <c r="O21" s="87">
        <f>anexos!N$54*0.66*(N$128/N$135)</f>
        <v>0</v>
      </c>
      <c r="P21" s="87">
        <f>anexos!O$54*0.66*(O$128/O$135)</f>
        <v>0</v>
      </c>
      <c r="Q21" s="87">
        <f>anexos!P$54*0.66*(P$128/P$135)</f>
        <v>0</v>
      </c>
      <c r="R21" s="87">
        <f>anexos!Q$54*0.66*(Q$128/Q$135)</f>
        <v>0</v>
      </c>
      <c r="S21" s="87">
        <f>anexos!R$54*0.66*(R$128/R$135)</f>
        <v>0</v>
      </c>
      <c r="T21" s="87">
        <f>anexos!S$54*0.66*(S$128/S$135)</f>
        <v>0</v>
      </c>
      <c r="U21" s="87">
        <f>anexos!T$54*0.66*(T$128/T$135)</f>
        <v>0</v>
      </c>
      <c r="V21" s="87">
        <f>anexos!U$54*0.66*(U$128/U$135)</f>
        <v>0</v>
      </c>
      <c r="W21" s="87">
        <f>anexos!V$54*0.66*(V$128/V$135)</f>
        <v>0</v>
      </c>
      <c r="X21" s="87">
        <f>anexos!W$54*0.66*(W$128/W$135)</f>
        <v>0</v>
      </c>
      <c r="Y21" s="87">
        <f>anexos!X$54*0.66*(X$128/X$135)</f>
        <v>0</v>
      </c>
      <c r="Z21" s="87">
        <f>anexos!Y$54*0.66*(Y$128/Y$135)</f>
        <v>0</v>
      </c>
      <c r="AA21" s="87">
        <f>anexos!Z$54*0.66*(Z$128/Z$135)</f>
        <v>0</v>
      </c>
      <c r="AB21" s="87">
        <f>anexos!AA$54*0.66*(AA$128/AA$135)</f>
        <v>0</v>
      </c>
      <c r="AC21" s="87">
        <f>anexos!AB$54*0.66*(AB$128/AB$135)</f>
        <v>0</v>
      </c>
      <c r="AD21" s="87">
        <f>anexos!AC$54*0.66*(AC$128/AC$135)</f>
        <v>0</v>
      </c>
      <c r="AE21" s="87">
        <f>anexos!AD$54*0.66*(AD$128/AD$135)</f>
        <v>0</v>
      </c>
      <c r="AF21" s="87">
        <f>anexos!AE$54*0.66*(AE$128/AE$135)</f>
        <v>0</v>
      </c>
      <c r="AG21" s="87">
        <f>anexos!AF$54*0.66*(AF$128/AF$135)</f>
        <v>0</v>
      </c>
      <c r="AH21" s="87">
        <f>anexos!AG$54*0.66*(AG$128/AG$135)</f>
        <v>0</v>
      </c>
      <c r="AI21" s="87">
        <f>anexos!AH$54*0.66*(AH$128/AH$135)</f>
        <v>0</v>
      </c>
      <c r="AJ21" s="87">
        <f>anexos!AI$54*0.66*(AI$128/AI$135)</f>
        <v>0</v>
      </c>
      <c r="AK21" s="87">
        <f>anexos!AJ$54*0.66*(AJ$128/AJ$135)</f>
        <v>0</v>
      </c>
      <c r="AL21" s="87">
        <f>anexos!AK$54*0.66*(AK$128/AK$135)</f>
        <v>0</v>
      </c>
      <c r="AM21" s="87">
        <f>anexos!AL$54*0.66*(AL$128/AL$135)</f>
        <v>0</v>
      </c>
      <c r="AN21" s="87">
        <f>anexos!AM$54*0.66*(AM$128/AM$135)</f>
        <v>0</v>
      </c>
      <c r="AO21" s="87">
        <f>anexos!AN$54*0.66*(AN$128/AN$135)</f>
        <v>0</v>
      </c>
      <c r="AP21" s="87">
        <f>anexos!AO$54*0.66*(AO$128/AO$135)</f>
        <v>0</v>
      </c>
      <c r="AQ21" s="87">
        <f>anexos!AP$54*0.66*(AP$128/AP$135)</f>
        <v>0</v>
      </c>
      <c r="AR21" s="87">
        <f>anexos!AQ$54*0.66*(AQ$128/AQ$135)</f>
        <v>0</v>
      </c>
      <c r="AS21" s="87">
        <f>anexos!AR$54*0.66*(AR$128/AR$135)</f>
        <v>0</v>
      </c>
      <c r="AT21" s="87">
        <f>anexos!AS$54*0.66*(AS$128/AS$135)</f>
        <v>0</v>
      </c>
      <c r="AU21" s="87">
        <f>anexos!AT$54*0.66*(AT$128/AT$135)</f>
        <v>0</v>
      </c>
      <c r="AV21" s="87">
        <f>anexos!AU$54*0.66*(AU$128/AU$135)</f>
        <v>0</v>
      </c>
      <c r="AW21" s="87">
        <f>anexos!AV$54*0.66*(AV$128/AV$135)</f>
        <v>0</v>
      </c>
      <c r="AX21" s="87">
        <f>anexos!AW$54*0.66*(AW$128/AW$135)</f>
        <v>0</v>
      </c>
      <c r="AY21" s="87">
        <f>anexos!AX$54*0.66*(AX$128/AX$135)</f>
        <v>0</v>
      </c>
      <c r="AZ21" s="87">
        <f>anexos!AY$54*0.66*(AY$128/AY$135)</f>
        <v>0</v>
      </c>
      <c r="BA21" s="87">
        <f>anexos!AZ$54*0.66*(AZ$128/AZ$135)</f>
        <v>0</v>
      </c>
      <c r="BB21" s="87">
        <f>anexos!BA$54*0.66*(BA$128/BA$135)</f>
        <v>0</v>
      </c>
      <c r="BC21" s="87">
        <f>anexos!BB$54*0.66*(BB$128/BB$135)</f>
        <v>0</v>
      </c>
      <c r="BD21" s="87">
        <f>anexos!BC$54*0.66*(BC$128/BC$135)</f>
        <v>0</v>
      </c>
      <c r="BE21" s="87">
        <f>anexos!BD$54*0.66*(BD$128/BD$135)</f>
        <v>0</v>
      </c>
      <c r="BF21" s="87">
        <f>anexos!BE$54*0.66*(BE$128/BE$135)</f>
        <v>0</v>
      </c>
      <c r="BG21" s="87">
        <f>anexos!BF$54*0.66*(BF$128/BF$135)</f>
        <v>0</v>
      </c>
      <c r="BH21" s="87">
        <f>anexos!BG$54*0.66*(BG$128/BG$135)</f>
        <v>0</v>
      </c>
      <c r="BI21" s="87">
        <f>anexos!BH$54*0.66*(BH$128/BH$135)</f>
        <v>0</v>
      </c>
      <c r="BJ21" s="87">
        <f>anexos!BI$54*0.66*(BI$128/BI$135)</f>
        <v>0</v>
      </c>
    </row>
    <row r="22" spans="1:62" s="88" customFormat="1" x14ac:dyDescent="0.2">
      <c r="A22" s="86" t="s">
        <v>136</v>
      </c>
      <c r="B22" s="112"/>
      <c r="C22" s="87">
        <f>PARÁMETROS!$C$33*(B$128/B$135)</f>
        <v>0</v>
      </c>
      <c r="D22" s="87">
        <f>PARÁMETROS!$C$33*(C$128/C$135)</f>
        <v>0</v>
      </c>
      <c r="E22" s="87">
        <f>PARÁMETROS!$C$33*(D$128/D$135)</f>
        <v>0</v>
      </c>
      <c r="F22" s="87">
        <f>PARÁMETROS!$C$33*(E$128/E$135)</f>
        <v>0</v>
      </c>
      <c r="G22" s="87">
        <f>PARÁMETROS!$C$33*(F$128/F$135)</f>
        <v>0</v>
      </c>
      <c r="H22" s="87">
        <f>PARÁMETROS!$C$33*(G$128/G$135)</f>
        <v>0</v>
      </c>
      <c r="I22" s="87">
        <f>PARÁMETROS!$C$33*(H$128/H$135)</f>
        <v>0</v>
      </c>
      <c r="J22" s="87">
        <f>PARÁMETROS!$C$33*(I$128/I$135)</f>
        <v>0</v>
      </c>
      <c r="K22" s="87">
        <f>PARÁMETROS!$C$33*(J$128/J$135)</f>
        <v>0</v>
      </c>
      <c r="L22" s="87">
        <f>PARÁMETROS!$C$33*(K$128/K$135)</f>
        <v>0</v>
      </c>
      <c r="M22" s="87">
        <f>PARÁMETROS!$C$33*(L$128/L$135)</f>
        <v>0</v>
      </c>
      <c r="N22" s="87">
        <f>PARÁMETROS!$C$33*(M$128/M$135)</f>
        <v>0</v>
      </c>
      <c r="O22" s="87">
        <f>PARÁMETROS!$D$33*(N$128/N$135)</f>
        <v>0</v>
      </c>
      <c r="P22" s="87">
        <f>PARÁMETROS!$D$33*(O$128/O$135)</f>
        <v>0</v>
      </c>
      <c r="Q22" s="87">
        <f>PARÁMETROS!$D$33*(P$128/P$135)</f>
        <v>0</v>
      </c>
      <c r="R22" s="87">
        <f>PARÁMETROS!$D$33*(Q$128/Q$135)</f>
        <v>0</v>
      </c>
      <c r="S22" s="87">
        <f>PARÁMETROS!$D$33*(R$128/R$135)</f>
        <v>0</v>
      </c>
      <c r="T22" s="87">
        <f>PARÁMETROS!$D$33*(S$128/S$135)</f>
        <v>0</v>
      </c>
      <c r="U22" s="87">
        <f>PARÁMETROS!$D$33*(T$128/T$135)</f>
        <v>0</v>
      </c>
      <c r="V22" s="87">
        <f>PARÁMETROS!$D$33*(U$128/U$135)</f>
        <v>0</v>
      </c>
      <c r="W22" s="87">
        <f>PARÁMETROS!$D$33*(V$128/V$135)</f>
        <v>0</v>
      </c>
      <c r="X22" s="87">
        <f>PARÁMETROS!$D$33*(W$128/W$135)</f>
        <v>0</v>
      </c>
      <c r="Y22" s="87">
        <f>PARÁMETROS!$D$33*(X$128/X$135)</f>
        <v>0</v>
      </c>
      <c r="Z22" s="87">
        <f>PARÁMETROS!$D$33*(Y$128/Y$135)</f>
        <v>0</v>
      </c>
      <c r="AA22" s="87">
        <f>PARÁMETROS!$E$33*(Z$128/Z$135)</f>
        <v>0</v>
      </c>
      <c r="AB22" s="87">
        <f>PARÁMETROS!$E$33*(AA$128/AA$135)</f>
        <v>0</v>
      </c>
      <c r="AC22" s="87">
        <f>PARÁMETROS!$E$33*(AB$128/AB$135)</f>
        <v>0</v>
      </c>
      <c r="AD22" s="87">
        <f>PARÁMETROS!$E$33*(AC$128/AC$135)</f>
        <v>0</v>
      </c>
      <c r="AE22" s="87">
        <f>PARÁMETROS!$E$33*(AD$128/AD$135)</f>
        <v>0</v>
      </c>
      <c r="AF22" s="87">
        <f>PARÁMETROS!$E$33*(AE$128/AE$135)</f>
        <v>0</v>
      </c>
      <c r="AG22" s="87">
        <f>PARÁMETROS!$E$33*(AF$128/AF$135)</f>
        <v>0</v>
      </c>
      <c r="AH22" s="87">
        <f>PARÁMETROS!$E$33*(AG$128/AG$135)</f>
        <v>0</v>
      </c>
      <c r="AI22" s="87">
        <f>PARÁMETROS!$E$33*(AH$128/AH$135)</f>
        <v>0</v>
      </c>
      <c r="AJ22" s="87">
        <f>PARÁMETROS!$E$33*(AI$128/AI$135)</f>
        <v>0</v>
      </c>
      <c r="AK22" s="87">
        <f>PARÁMETROS!$E$33*(AJ$128/AJ$135)</f>
        <v>0</v>
      </c>
      <c r="AL22" s="87">
        <f>PARÁMETROS!$E$33*(AK$128/AK$135)</f>
        <v>0</v>
      </c>
      <c r="AM22" s="87">
        <f>PARÁMETROS!$F$33*(AL$128/AL$135)</f>
        <v>0</v>
      </c>
      <c r="AN22" s="87">
        <f>PARÁMETROS!$F$33*(AM$128/AM$135)</f>
        <v>0</v>
      </c>
      <c r="AO22" s="87">
        <f>PARÁMETROS!$F$33*(AN$128/AN$135)</f>
        <v>0</v>
      </c>
      <c r="AP22" s="87">
        <f>PARÁMETROS!$F$33*(AO$128/AO$135)</f>
        <v>0</v>
      </c>
      <c r="AQ22" s="87">
        <f>PARÁMETROS!$F$33*(AP$128/AP$135)</f>
        <v>0</v>
      </c>
      <c r="AR22" s="87">
        <f>PARÁMETROS!$F$33*(AQ$128/AQ$135)</f>
        <v>0</v>
      </c>
      <c r="AS22" s="87">
        <f>PARÁMETROS!$F$33*(AR$128/AR$135)</f>
        <v>0</v>
      </c>
      <c r="AT22" s="87">
        <f>PARÁMETROS!$F$33*(AS$128/AS$135)</f>
        <v>0</v>
      </c>
      <c r="AU22" s="87">
        <f>PARÁMETROS!$F$33*(AT$128/AT$135)</f>
        <v>0</v>
      </c>
      <c r="AV22" s="87">
        <f>PARÁMETROS!$F$33*(AU$128/AU$135)</f>
        <v>0</v>
      </c>
      <c r="AW22" s="87">
        <f>PARÁMETROS!$F$33*(AV$128/AV$135)</f>
        <v>0</v>
      </c>
      <c r="AX22" s="87">
        <f>PARÁMETROS!$F$33*(AW$128/AW$135)</f>
        <v>0</v>
      </c>
      <c r="AY22" s="87">
        <f>PARÁMETROS!$G$33*(AX$128/AX$135)</f>
        <v>0</v>
      </c>
      <c r="AZ22" s="87">
        <f>PARÁMETROS!$G$33*(AY$128/AY$135)</f>
        <v>0</v>
      </c>
      <c r="BA22" s="87">
        <f>PARÁMETROS!$G$33*(AZ$128/AZ$135)</f>
        <v>0</v>
      </c>
      <c r="BB22" s="87">
        <f>PARÁMETROS!$G$33*(BA$128/BA$135)</f>
        <v>0</v>
      </c>
      <c r="BC22" s="87">
        <f>PARÁMETROS!$G$33*(BB$128/BB$135)</f>
        <v>0</v>
      </c>
      <c r="BD22" s="87">
        <f>PARÁMETROS!$G$33*(BC$128/BC$135)</f>
        <v>0</v>
      </c>
      <c r="BE22" s="87">
        <f>PARÁMETROS!$G$33*(BD$128/BD$135)</f>
        <v>0</v>
      </c>
      <c r="BF22" s="87">
        <f>PARÁMETROS!$G$33*(BE$128/BE$135)</f>
        <v>0</v>
      </c>
      <c r="BG22" s="87">
        <f>PARÁMETROS!$G$33*(BF$128/BF$135)</f>
        <v>0</v>
      </c>
      <c r="BH22" s="87">
        <f>PARÁMETROS!$G$33*(BG$128/BG$135)</f>
        <v>0</v>
      </c>
      <c r="BI22" s="87">
        <f>PARÁMETROS!$G$33*(BH$128/BH$135)</f>
        <v>0</v>
      </c>
      <c r="BJ22" s="87">
        <f>PARÁMETROS!$G$33*(BI$128/BI$135)</f>
        <v>0</v>
      </c>
    </row>
    <row r="23" spans="1:62" s="55" customFormat="1" x14ac:dyDescent="0.2">
      <c r="A23" s="53" t="s">
        <v>11</v>
      </c>
      <c r="B23" s="113"/>
      <c r="C23" s="54">
        <f>+'Colocaciones 1er Año'!B3</f>
        <v>0</v>
      </c>
      <c r="D23" s="54">
        <f>+'Colocaciones 1er Año'!C3</f>
        <v>0</v>
      </c>
      <c r="E23" s="54">
        <f>+'Colocaciones 1er Año'!D3</f>
        <v>0</v>
      </c>
      <c r="F23" s="54">
        <f>+'Colocaciones 1er Año'!E3</f>
        <v>0</v>
      </c>
      <c r="G23" s="54">
        <f>+'Colocaciones 1er Año'!F3</f>
        <v>0</v>
      </c>
      <c r="H23" s="54">
        <f>+'Colocaciones 1er Año'!G3</f>
        <v>0</v>
      </c>
      <c r="I23" s="54">
        <f>+'Colocaciones 1er Año'!H3</f>
        <v>0</v>
      </c>
      <c r="J23" s="54">
        <f>+'Colocaciones 1er Año'!I3</f>
        <v>0</v>
      </c>
      <c r="K23" s="54">
        <f>+'Colocaciones 1er Año'!J3</f>
        <v>0</v>
      </c>
      <c r="L23" s="54">
        <f>+'Colocaciones 1er Año'!K3</f>
        <v>0</v>
      </c>
      <c r="M23" s="54">
        <f>+'Colocaciones 1er Año'!L3</f>
        <v>0</v>
      </c>
      <c r="N23" s="54">
        <f>+'Colocaciones 1er Año'!M3</f>
        <v>0</v>
      </c>
      <c r="O23" s="54">
        <f t="shared" ref="O23:Z23" si="32">+C23*(1+$O$2)</f>
        <v>0</v>
      </c>
      <c r="P23" s="54">
        <f t="shared" si="32"/>
        <v>0</v>
      </c>
      <c r="Q23" s="54">
        <f t="shared" si="32"/>
        <v>0</v>
      </c>
      <c r="R23" s="54">
        <f t="shared" si="32"/>
        <v>0</v>
      </c>
      <c r="S23" s="54">
        <f t="shared" si="32"/>
        <v>0</v>
      </c>
      <c r="T23" s="54">
        <f t="shared" si="32"/>
        <v>0</v>
      </c>
      <c r="U23" s="54">
        <f t="shared" si="32"/>
        <v>0</v>
      </c>
      <c r="V23" s="54">
        <f t="shared" si="32"/>
        <v>0</v>
      </c>
      <c r="W23" s="54">
        <f t="shared" si="32"/>
        <v>0</v>
      </c>
      <c r="X23" s="54">
        <f t="shared" si="32"/>
        <v>0</v>
      </c>
      <c r="Y23" s="54">
        <f t="shared" si="32"/>
        <v>0</v>
      </c>
      <c r="Z23" s="54">
        <f t="shared" si="32"/>
        <v>0</v>
      </c>
      <c r="AA23" s="54">
        <f t="shared" ref="AA23:AL23" si="33">+O23*(1+$AA$2)</f>
        <v>0</v>
      </c>
      <c r="AB23" s="54">
        <f t="shared" si="33"/>
        <v>0</v>
      </c>
      <c r="AC23" s="54">
        <f t="shared" si="33"/>
        <v>0</v>
      </c>
      <c r="AD23" s="54">
        <f t="shared" si="33"/>
        <v>0</v>
      </c>
      <c r="AE23" s="54">
        <f t="shared" si="33"/>
        <v>0</v>
      </c>
      <c r="AF23" s="54">
        <f t="shared" si="33"/>
        <v>0</v>
      </c>
      <c r="AG23" s="54">
        <f t="shared" si="33"/>
        <v>0</v>
      </c>
      <c r="AH23" s="54">
        <f t="shared" si="33"/>
        <v>0</v>
      </c>
      <c r="AI23" s="54">
        <f t="shared" si="33"/>
        <v>0</v>
      </c>
      <c r="AJ23" s="54">
        <f t="shared" si="33"/>
        <v>0</v>
      </c>
      <c r="AK23" s="54">
        <f t="shared" si="33"/>
        <v>0</v>
      </c>
      <c r="AL23" s="54">
        <f t="shared" si="33"/>
        <v>0</v>
      </c>
      <c r="AM23" s="54">
        <f t="shared" ref="AM23:AX23" si="34">+AA23*(1+$AM$2)</f>
        <v>0</v>
      </c>
      <c r="AN23" s="54">
        <f t="shared" si="34"/>
        <v>0</v>
      </c>
      <c r="AO23" s="54">
        <f t="shared" si="34"/>
        <v>0</v>
      </c>
      <c r="AP23" s="54">
        <f t="shared" si="34"/>
        <v>0</v>
      </c>
      <c r="AQ23" s="54">
        <f t="shared" si="34"/>
        <v>0</v>
      </c>
      <c r="AR23" s="54">
        <f t="shared" si="34"/>
        <v>0</v>
      </c>
      <c r="AS23" s="54">
        <f t="shared" si="34"/>
        <v>0</v>
      </c>
      <c r="AT23" s="54">
        <f t="shared" si="34"/>
        <v>0</v>
      </c>
      <c r="AU23" s="54">
        <f t="shared" si="34"/>
        <v>0</v>
      </c>
      <c r="AV23" s="54">
        <f t="shared" si="34"/>
        <v>0</v>
      </c>
      <c r="AW23" s="54">
        <f t="shared" si="34"/>
        <v>0</v>
      </c>
      <c r="AX23" s="54">
        <f t="shared" si="34"/>
        <v>0</v>
      </c>
      <c r="AY23" s="54">
        <f t="shared" ref="AY23:BJ23" si="35">+AM23*(1+$AY$2)</f>
        <v>0</v>
      </c>
      <c r="AZ23" s="54">
        <f t="shared" si="35"/>
        <v>0</v>
      </c>
      <c r="BA23" s="54">
        <f t="shared" si="35"/>
        <v>0</v>
      </c>
      <c r="BB23" s="54">
        <f t="shared" si="35"/>
        <v>0</v>
      </c>
      <c r="BC23" s="54">
        <f t="shared" si="35"/>
        <v>0</v>
      </c>
      <c r="BD23" s="54">
        <f t="shared" si="35"/>
        <v>0</v>
      </c>
      <c r="BE23" s="54">
        <f t="shared" si="35"/>
        <v>0</v>
      </c>
      <c r="BF23" s="54">
        <f t="shared" si="35"/>
        <v>0</v>
      </c>
      <c r="BG23" s="54">
        <f t="shared" si="35"/>
        <v>0</v>
      </c>
      <c r="BH23" s="54">
        <f t="shared" si="35"/>
        <v>0</v>
      </c>
      <c r="BI23" s="54">
        <f t="shared" si="35"/>
        <v>0</v>
      </c>
      <c r="BJ23" s="54">
        <f t="shared" si="35"/>
        <v>0</v>
      </c>
    </row>
    <row r="24" spans="1:62" s="55" customFormat="1" ht="13.5" thickBot="1" x14ac:dyDescent="0.25">
      <c r="A24" s="53" t="s">
        <v>137</v>
      </c>
      <c r="B24" s="113"/>
      <c r="C24" s="54">
        <f>+'Colocaciones 1er Año'!B15</f>
        <v>0</v>
      </c>
      <c r="D24" s="54">
        <f>+'Colocaciones 1er Año'!C15</f>
        <v>0</v>
      </c>
      <c r="E24" s="54">
        <f>+'Colocaciones 1er Año'!D15</f>
        <v>0</v>
      </c>
      <c r="F24" s="54">
        <f>+'Colocaciones 1er Año'!E15</f>
        <v>0</v>
      </c>
      <c r="G24" s="54">
        <f>+'Colocaciones 1er Año'!F15</f>
        <v>0</v>
      </c>
      <c r="H24" s="54">
        <f>+'Colocaciones 1er Año'!G15</f>
        <v>0</v>
      </c>
      <c r="I24" s="54">
        <f>+'Colocaciones 1er Año'!H15</f>
        <v>0</v>
      </c>
      <c r="J24" s="54">
        <f>+'Colocaciones 1er Año'!I15</f>
        <v>0</v>
      </c>
      <c r="K24" s="54">
        <f>+'Colocaciones 1er Año'!J15</f>
        <v>0</v>
      </c>
      <c r="L24" s="54">
        <f>+'Colocaciones 1er Año'!K15</f>
        <v>0</v>
      </c>
      <c r="M24" s="54">
        <f>+'Colocaciones 1er Año'!L15</f>
        <v>0</v>
      </c>
      <c r="N24" s="54">
        <f>+'Colocaciones 1er Año'!M15</f>
        <v>0</v>
      </c>
      <c r="O24" s="54">
        <f t="shared" ref="O24:Z24" si="36">+C24*(1+$O$2)</f>
        <v>0</v>
      </c>
      <c r="P24" s="54">
        <f t="shared" si="36"/>
        <v>0</v>
      </c>
      <c r="Q24" s="54">
        <f t="shared" si="36"/>
        <v>0</v>
      </c>
      <c r="R24" s="54">
        <f t="shared" si="36"/>
        <v>0</v>
      </c>
      <c r="S24" s="54">
        <f t="shared" si="36"/>
        <v>0</v>
      </c>
      <c r="T24" s="54">
        <f t="shared" si="36"/>
        <v>0</v>
      </c>
      <c r="U24" s="54">
        <f t="shared" si="36"/>
        <v>0</v>
      </c>
      <c r="V24" s="54">
        <f t="shared" si="36"/>
        <v>0</v>
      </c>
      <c r="W24" s="54">
        <f t="shared" si="36"/>
        <v>0</v>
      </c>
      <c r="X24" s="54">
        <f t="shared" si="36"/>
        <v>0</v>
      </c>
      <c r="Y24" s="54">
        <f t="shared" si="36"/>
        <v>0</v>
      </c>
      <c r="Z24" s="54">
        <f t="shared" si="36"/>
        <v>0</v>
      </c>
      <c r="AA24" s="54">
        <f t="shared" ref="AA24:AL24" si="37">+O24*(1+$AA$2)</f>
        <v>0</v>
      </c>
      <c r="AB24" s="54">
        <f t="shared" si="37"/>
        <v>0</v>
      </c>
      <c r="AC24" s="54">
        <f t="shared" si="37"/>
        <v>0</v>
      </c>
      <c r="AD24" s="54">
        <f t="shared" si="37"/>
        <v>0</v>
      </c>
      <c r="AE24" s="54">
        <f t="shared" si="37"/>
        <v>0</v>
      </c>
      <c r="AF24" s="54">
        <f t="shared" si="37"/>
        <v>0</v>
      </c>
      <c r="AG24" s="54">
        <f t="shared" si="37"/>
        <v>0</v>
      </c>
      <c r="AH24" s="54">
        <f t="shared" si="37"/>
        <v>0</v>
      </c>
      <c r="AI24" s="54">
        <f t="shared" si="37"/>
        <v>0</v>
      </c>
      <c r="AJ24" s="54">
        <f t="shared" si="37"/>
        <v>0</v>
      </c>
      <c r="AK24" s="54">
        <f t="shared" si="37"/>
        <v>0</v>
      </c>
      <c r="AL24" s="54">
        <f t="shared" si="37"/>
        <v>0</v>
      </c>
      <c r="AM24" s="54">
        <f t="shared" ref="AM24:AX24" si="38">+AA24*(1+$AM$2)</f>
        <v>0</v>
      </c>
      <c r="AN24" s="54">
        <f t="shared" si="38"/>
        <v>0</v>
      </c>
      <c r="AO24" s="54">
        <f t="shared" si="38"/>
        <v>0</v>
      </c>
      <c r="AP24" s="54">
        <f t="shared" si="38"/>
        <v>0</v>
      </c>
      <c r="AQ24" s="54">
        <f t="shared" si="38"/>
        <v>0</v>
      </c>
      <c r="AR24" s="54">
        <f t="shared" si="38"/>
        <v>0</v>
      </c>
      <c r="AS24" s="54">
        <f t="shared" si="38"/>
        <v>0</v>
      </c>
      <c r="AT24" s="54">
        <f t="shared" si="38"/>
        <v>0</v>
      </c>
      <c r="AU24" s="54">
        <f t="shared" si="38"/>
        <v>0</v>
      </c>
      <c r="AV24" s="54">
        <f t="shared" si="38"/>
        <v>0</v>
      </c>
      <c r="AW24" s="54">
        <f t="shared" si="38"/>
        <v>0</v>
      </c>
      <c r="AX24" s="54">
        <f t="shared" si="38"/>
        <v>0</v>
      </c>
      <c r="AY24" s="54">
        <f t="shared" ref="AY24:BJ24" si="39">+AM24*(1+$AY$2)</f>
        <v>0</v>
      </c>
      <c r="AZ24" s="54">
        <f t="shared" si="39"/>
        <v>0</v>
      </c>
      <c r="BA24" s="54">
        <f t="shared" si="39"/>
        <v>0</v>
      </c>
      <c r="BB24" s="54">
        <f t="shared" si="39"/>
        <v>0</v>
      </c>
      <c r="BC24" s="54">
        <f t="shared" si="39"/>
        <v>0</v>
      </c>
      <c r="BD24" s="54">
        <f t="shared" si="39"/>
        <v>0</v>
      </c>
      <c r="BE24" s="54">
        <f t="shared" si="39"/>
        <v>0</v>
      </c>
      <c r="BF24" s="54">
        <f t="shared" si="39"/>
        <v>0</v>
      </c>
      <c r="BG24" s="54">
        <f t="shared" si="39"/>
        <v>0</v>
      </c>
      <c r="BH24" s="54">
        <f t="shared" si="39"/>
        <v>0</v>
      </c>
      <c r="BI24" s="54">
        <f t="shared" si="39"/>
        <v>0</v>
      </c>
      <c r="BJ24" s="54">
        <f t="shared" si="39"/>
        <v>0</v>
      </c>
    </row>
    <row r="25" spans="1:62" s="7" customFormat="1" ht="13.5" thickBot="1" x14ac:dyDescent="0.25">
      <c r="A25" s="13" t="s">
        <v>12</v>
      </c>
      <c r="B25" s="114"/>
      <c r="C25" s="14">
        <f t="shared" ref="C25:AH25" si="40">+C16+C17+C23-C18-C19-C20-C21-C22-C24</f>
        <v>0</v>
      </c>
      <c r="D25" s="14">
        <f t="shared" si="40"/>
        <v>0</v>
      </c>
      <c r="E25" s="14">
        <f t="shared" si="40"/>
        <v>0</v>
      </c>
      <c r="F25" s="14">
        <f t="shared" si="40"/>
        <v>0</v>
      </c>
      <c r="G25" s="14">
        <f t="shared" si="40"/>
        <v>0</v>
      </c>
      <c r="H25" s="14">
        <f t="shared" si="40"/>
        <v>0</v>
      </c>
      <c r="I25" s="14">
        <f t="shared" si="40"/>
        <v>0</v>
      </c>
      <c r="J25" s="14">
        <f t="shared" si="40"/>
        <v>0</v>
      </c>
      <c r="K25" s="14">
        <f t="shared" si="40"/>
        <v>0</v>
      </c>
      <c r="L25" s="14">
        <f t="shared" si="40"/>
        <v>0</v>
      </c>
      <c r="M25" s="14">
        <f t="shared" si="40"/>
        <v>0</v>
      </c>
      <c r="N25" s="14">
        <f t="shared" si="40"/>
        <v>0</v>
      </c>
      <c r="O25" s="14">
        <f t="shared" si="40"/>
        <v>0</v>
      </c>
      <c r="P25" s="14">
        <f t="shared" si="40"/>
        <v>0</v>
      </c>
      <c r="Q25" s="14">
        <f t="shared" si="40"/>
        <v>0</v>
      </c>
      <c r="R25" s="14">
        <f t="shared" si="40"/>
        <v>0</v>
      </c>
      <c r="S25" s="14">
        <f t="shared" si="40"/>
        <v>0</v>
      </c>
      <c r="T25" s="14">
        <f t="shared" si="40"/>
        <v>0</v>
      </c>
      <c r="U25" s="14">
        <f t="shared" si="40"/>
        <v>0</v>
      </c>
      <c r="V25" s="14">
        <f t="shared" si="40"/>
        <v>0</v>
      </c>
      <c r="W25" s="14">
        <f t="shared" si="40"/>
        <v>0</v>
      </c>
      <c r="X25" s="14">
        <f t="shared" si="40"/>
        <v>0</v>
      </c>
      <c r="Y25" s="14">
        <f t="shared" si="40"/>
        <v>0</v>
      </c>
      <c r="Z25" s="14">
        <f t="shared" si="40"/>
        <v>0</v>
      </c>
      <c r="AA25" s="14">
        <f t="shared" si="40"/>
        <v>0</v>
      </c>
      <c r="AB25" s="14">
        <f t="shared" si="40"/>
        <v>0</v>
      </c>
      <c r="AC25" s="14">
        <f t="shared" si="40"/>
        <v>0</v>
      </c>
      <c r="AD25" s="14">
        <f t="shared" si="40"/>
        <v>0</v>
      </c>
      <c r="AE25" s="14">
        <f t="shared" si="40"/>
        <v>0</v>
      </c>
      <c r="AF25" s="14">
        <f t="shared" si="40"/>
        <v>0</v>
      </c>
      <c r="AG25" s="14">
        <f t="shared" si="40"/>
        <v>0</v>
      </c>
      <c r="AH25" s="14">
        <f t="shared" si="40"/>
        <v>0</v>
      </c>
      <c r="AI25" s="14">
        <f t="shared" ref="AI25:BJ25" si="41">+AI16+AI17+AI23-AI18-AI19-AI20-AI21-AI22-AI24</f>
        <v>0</v>
      </c>
      <c r="AJ25" s="14">
        <f t="shared" si="41"/>
        <v>0</v>
      </c>
      <c r="AK25" s="14">
        <f t="shared" si="41"/>
        <v>0</v>
      </c>
      <c r="AL25" s="14">
        <f t="shared" si="41"/>
        <v>0</v>
      </c>
      <c r="AM25" s="14">
        <f t="shared" si="41"/>
        <v>0</v>
      </c>
      <c r="AN25" s="14">
        <f t="shared" si="41"/>
        <v>0</v>
      </c>
      <c r="AO25" s="14">
        <f t="shared" si="41"/>
        <v>0</v>
      </c>
      <c r="AP25" s="14">
        <f t="shared" si="41"/>
        <v>0</v>
      </c>
      <c r="AQ25" s="14">
        <f t="shared" si="41"/>
        <v>0</v>
      </c>
      <c r="AR25" s="14">
        <f t="shared" si="41"/>
        <v>0</v>
      </c>
      <c r="AS25" s="14">
        <f t="shared" si="41"/>
        <v>0</v>
      </c>
      <c r="AT25" s="14">
        <f t="shared" si="41"/>
        <v>0</v>
      </c>
      <c r="AU25" s="14">
        <f t="shared" si="41"/>
        <v>0</v>
      </c>
      <c r="AV25" s="14">
        <f t="shared" si="41"/>
        <v>0</v>
      </c>
      <c r="AW25" s="14">
        <f t="shared" si="41"/>
        <v>0</v>
      </c>
      <c r="AX25" s="14">
        <f t="shared" si="41"/>
        <v>0</v>
      </c>
      <c r="AY25" s="14">
        <f t="shared" si="41"/>
        <v>0</v>
      </c>
      <c r="AZ25" s="14">
        <f t="shared" si="41"/>
        <v>0</v>
      </c>
      <c r="BA25" s="14">
        <f t="shared" si="41"/>
        <v>0</v>
      </c>
      <c r="BB25" s="14">
        <f t="shared" si="41"/>
        <v>0</v>
      </c>
      <c r="BC25" s="14">
        <f t="shared" si="41"/>
        <v>0</v>
      </c>
      <c r="BD25" s="14">
        <f t="shared" si="41"/>
        <v>0</v>
      </c>
      <c r="BE25" s="14">
        <f t="shared" si="41"/>
        <v>0</v>
      </c>
      <c r="BF25" s="14">
        <f t="shared" si="41"/>
        <v>0</v>
      </c>
      <c r="BG25" s="14">
        <f t="shared" si="41"/>
        <v>0</v>
      </c>
      <c r="BH25" s="14">
        <f t="shared" si="41"/>
        <v>0</v>
      </c>
      <c r="BI25" s="14">
        <f t="shared" si="41"/>
        <v>0</v>
      </c>
      <c r="BJ25" s="14">
        <f t="shared" si="41"/>
        <v>0</v>
      </c>
    </row>
    <row r="26" spans="1:62" s="151" customFormat="1" ht="16.5" thickBot="1" x14ac:dyDescent="0.3">
      <c r="A26" s="150"/>
      <c r="B26" s="150"/>
      <c r="O26" s="151">
        <f>+$O$2</f>
        <v>0.16</v>
      </c>
      <c r="AA26" s="151">
        <f>+$AA$2</f>
        <v>0.12</v>
      </c>
      <c r="AM26" s="151">
        <f>+AM14</f>
        <v>0.08</v>
      </c>
      <c r="AY26" s="151">
        <f>+AY2</f>
        <v>0.08</v>
      </c>
    </row>
    <row r="27" spans="1:62" s="7" customFormat="1" ht="13.5" thickBot="1" x14ac:dyDescent="0.25">
      <c r="A27" s="8" t="str">
        <f>+PARÁMETROS!A43</f>
        <v>LINEA 3</v>
      </c>
      <c r="B27" s="107"/>
      <c r="C27" s="9">
        <f t="shared" ref="C27:Z27" si="42">+C15</f>
        <v>44957</v>
      </c>
      <c r="D27" s="9">
        <f t="shared" si="42"/>
        <v>44985</v>
      </c>
      <c r="E27" s="9">
        <f t="shared" si="42"/>
        <v>45016</v>
      </c>
      <c r="F27" s="9">
        <f t="shared" si="42"/>
        <v>45046</v>
      </c>
      <c r="G27" s="9">
        <f t="shared" si="42"/>
        <v>45077</v>
      </c>
      <c r="H27" s="9">
        <f t="shared" si="42"/>
        <v>45107</v>
      </c>
      <c r="I27" s="9">
        <f t="shared" si="42"/>
        <v>45138</v>
      </c>
      <c r="J27" s="9">
        <f t="shared" si="42"/>
        <v>45169</v>
      </c>
      <c r="K27" s="9">
        <f t="shared" si="42"/>
        <v>45199</v>
      </c>
      <c r="L27" s="9">
        <f t="shared" si="42"/>
        <v>45230</v>
      </c>
      <c r="M27" s="9">
        <f t="shared" si="42"/>
        <v>45260</v>
      </c>
      <c r="N27" s="9">
        <f t="shared" si="42"/>
        <v>45291</v>
      </c>
      <c r="O27" s="9">
        <f t="shared" si="42"/>
        <v>45322</v>
      </c>
      <c r="P27" s="9">
        <f t="shared" si="42"/>
        <v>45351</v>
      </c>
      <c r="Q27" s="9">
        <f t="shared" si="42"/>
        <v>45382</v>
      </c>
      <c r="R27" s="9">
        <f t="shared" si="42"/>
        <v>45412</v>
      </c>
      <c r="S27" s="9">
        <f t="shared" si="42"/>
        <v>45443</v>
      </c>
      <c r="T27" s="9">
        <f t="shared" si="42"/>
        <v>45473</v>
      </c>
      <c r="U27" s="9">
        <f t="shared" si="42"/>
        <v>45504</v>
      </c>
      <c r="V27" s="9">
        <f t="shared" si="42"/>
        <v>45535</v>
      </c>
      <c r="W27" s="9">
        <f t="shared" si="42"/>
        <v>45565</v>
      </c>
      <c r="X27" s="9">
        <f t="shared" si="42"/>
        <v>45596</v>
      </c>
      <c r="Y27" s="9">
        <f t="shared" si="42"/>
        <v>45626</v>
      </c>
      <c r="Z27" s="9">
        <f t="shared" si="42"/>
        <v>45657</v>
      </c>
      <c r="AA27" s="9">
        <f t="shared" ref="AA27:BJ27" si="43">+AA15</f>
        <v>45688</v>
      </c>
      <c r="AB27" s="9">
        <f t="shared" si="43"/>
        <v>45716</v>
      </c>
      <c r="AC27" s="9">
        <f t="shared" si="43"/>
        <v>45747</v>
      </c>
      <c r="AD27" s="9">
        <f t="shared" si="43"/>
        <v>45777</v>
      </c>
      <c r="AE27" s="9">
        <f t="shared" si="43"/>
        <v>45808</v>
      </c>
      <c r="AF27" s="9">
        <f t="shared" si="43"/>
        <v>45838</v>
      </c>
      <c r="AG27" s="9">
        <f t="shared" si="43"/>
        <v>45869</v>
      </c>
      <c r="AH27" s="9">
        <f t="shared" si="43"/>
        <v>45900</v>
      </c>
      <c r="AI27" s="9">
        <f t="shared" si="43"/>
        <v>45930</v>
      </c>
      <c r="AJ27" s="9">
        <f t="shared" si="43"/>
        <v>45961</v>
      </c>
      <c r="AK27" s="9">
        <f t="shared" si="43"/>
        <v>45991</v>
      </c>
      <c r="AL27" s="9">
        <f t="shared" si="43"/>
        <v>46022</v>
      </c>
      <c r="AM27" s="9">
        <f>+AM15</f>
        <v>46053</v>
      </c>
      <c r="AN27" s="9">
        <f t="shared" si="43"/>
        <v>46081</v>
      </c>
      <c r="AO27" s="9">
        <f t="shared" si="43"/>
        <v>46112</v>
      </c>
      <c r="AP27" s="9">
        <f t="shared" si="43"/>
        <v>46142</v>
      </c>
      <c r="AQ27" s="9">
        <f t="shared" si="43"/>
        <v>46173</v>
      </c>
      <c r="AR27" s="9">
        <f t="shared" si="43"/>
        <v>46203</v>
      </c>
      <c r="AS27" s="9">
        <f t="shared" si="43"/>
        <v>46234</v>
      </c>
      <c r="AT27" s="9">
        <f t="shared" si="43"/>
        <v>46265</v>
      </c>
      <c r="AU27" s="9">
        <f t="shared" si="43"/>
        <v>46295</v>
      </c>
      <c r="AV27" s="9">
        <f t="shared" si="43"/>
        <v>46326</v>
      </c>
      <c r="AW27" s="9">
        <f t="shared" si="43"/>
        <v>46356</v>
      </c>
      <c r="AX27" s="9">
        <f t="shared" si="43"/>
        <v>46387</v>
      </c>
      <c r="AY27" s="9">
        <f t="shared" si="43"/>
        <v>46418</v>
      </c>
      <c r="AZ27" s="9">
        <f t="shared" si="43"/>
        <v>46446</v>
      </c>
      <c r="BA27" s="9">
        <f t="shared" si="43"/>
        <v>46477</v>
      </c>
      <c r="BB27" s="9">
        <f t="shared" si="43"/>
        <v>46507</v>
      </c>
      <c r="BC27" s="9">
        <f t="shared" si="43"/>
        <v>46538</v>
      </c>
      <c r="BD27" s="9">
        <f t="shared" si="43"/>
        <v>46568</v>
      </c>
      <c r="BE27" s="9">
        <f t="shared" si="43"/>
        <v>46599</v>
      </c>
      <c r="BF27" s="9">
        <f t="shared" si="43"/>
        <v>46630</v>
      </c>
      <c r="BG27" s="9">
        <f t="shared" si="43"/>
        <v>46660</v>
      </c>
      <c r="BH27" s="9">
        <f t="shared" si="43"/>
        <v>46691</v>
      </c>
      <c r="BI27" s="9">
        <f t="shared" si="43"/>
        <v>46721</v>
      </c>
      <c r="BJ27" s="9">
        <f t="shared" si="43"/>
        <v>46752</v>
      </c>
    </row>
    <row r="28" spans="1:62" s="7" customFormat="1" ht="13.5" thickTop="1" x14ac:dyDescent="0.2">
      <c r="A28" s="10" t="s">
        <v>9</v>
      </c>
      <c r="B28" s="108"/>
      <c r="C28" s="11">
        <f>+PARÁMETROS!$D$63</f>
        <v>0</v>
      </c>
      <c r="D28" s="11">
        <f t="shared" ref="D28:N28" si="44">+C37</f>
        <v>0</v>
      </c>
      <c r="E28" s="11">
        <f t="shared" si="44"/>
        <v>0</v>
      </c>
      <c r="F28" s="11">
        <f t="shared" si="44"/>
        <v>0</v>
      </c>
      <c r="G28" s="11">
        <f t="shared" si="44"/>
        <v>0</v>
      </c>
      <c r="H28" s="11">
        <f t="shared" si="44"/>
        <v>0</v>
      </c>
      <c r="I28" s="11">
        <f t="shared" si="44"/>
        <v>0</v>
      </c>
      <c r="J28" s="11">
        <f t="shared" si="44"/>
        <v>0</v>
      </c>
      <c r="K28" s="11">
        <f t="shared" si="44"/>
        <v>0</v>
      </c>
      <c r="L28" s="11">
        <f t="shared" si="44"/>
        <v>0</v>
      </c>
      <c r="M28" s="11">
        <f t="shared" si="44"/>
        <v>0</v>
      </c>
      <c r="N28" s="11">
        <f t="shared" si="44"/>
        <v>0</v>
      </c>
      <c r="O28" s="11">
        <f>+N37</f>
        <v>0</v>
      </c>
      <c r="P28" s="11">
        <f t="shared" ref="P28:Z28" si="45">+O37</f>
        <v>0</v>
      </c>
      <c r="Q28" s="11">
        <f t="shared" si="45"/>
        <v>0</v>
      </c>
      <c r="R28" s="11">
        <f t="shared" si="45"/>
        <v>0</v>
      </c>
      <c r="S28" s="11">
        <f t="shared" si="45"/>
        <v>0</v>
      </c>
      <c r="T28" s="11">
        <f t="shared" si="45"/>
        <v>0</v>
      </c>
      <c r="U28" s="11">
        <f t="shared" si="45"/>
        <v>0</v>
      </c>
      <c r="V28" s="11">
        <f t="shared" si="45"/>
        <v>0</v>
      </c>
      <c r="W28" s="11">
        <f t="shared" si="45"/>
        <v>0</v>
      </c>
      <c r="X28" s="11">
        <f t="shared" si="45"/>
        <v>0</v>
      </c>
      <c r="Y28" s="11">
        <f t="shared" si="45"/>
        <v>0</v>
      </c>
      <c r="Z28" s="12">
        <f t="shared" si="45"/>
        <v>0</v>
      </c>
      <c r="AA28" s="11">
        <f>+Z37</f>
        <v>0</v>
      </c>
      <c r="AB28" s="11">
        <f t="shared" ref="AB28:AL28" si="46">+AA37</f>
        <v>0</v>
      </c>
      <c r="AC28" s="11">
        <f t="shared" si="46"/>
        <v>0</v>
      </c>
      <c r="AD28" s="11">
        <f t="shared" si="46"/>
        <v>0</v>
      </c>
      <c r="AE28" s="11">
        <f t="shared" si="46"/>
        <v>0</v>
      </c>
      <c r="AF28" s="11">
        <f t="shared" si="46"/>
        <v>0</v>
      </c>
      <c r="AG28" s="11">
        <f t="shared" si="46"/>
        <v>0</v>
      </c>
      <c r="AH28" s="11">
        <f t="shared" si="46"/>
        <v>0</v>
      </c>
      <c r="AI28" s="11">
        <f t="shared" si="46"/>
        <v>0</v>
      </c>
      <c r="AJ28" s="11">
        <f t="shared" si="46"/>
        <v>0</v>
      </c>
      <c r="AK28" s="11">
        <f t="shared" si="46"/>
        <v>0</v>
      </c>
      <c r="AL28" s="12">
        <f t="shared" si="46"/>
        <v>0</v>
      </c>
      <c r="AM28" s="11">
        <f>+AL37</f>
        <v>0</v>
      </c>
      <c r="AN28" s="11">
        <f t="shared" ref="AN28:AX28" si="47">+AM37</f>
        <v>0</v>
      </c>
      <c r="AO28" s="11">
        <f t="shared" si="47"/>
        <v>0</v>
      </c>
      <c r="AP28" s="11">
        <f t="shared" si="47"/>
        <v>0</v>
      </c>
      <c r="AQ28" s="11">
        <f t="shared" si="47"/>
        <v>0</v>
      </c>
      <c r="AR28" s="11">
        <f t="shared" si="47"/>
        <v>0</v>
      </c>
      <c r="AS28" s="11">
        <f t="shared" si="47"/>
        <v>0</v>
      </c>
      <c r="AT28" s="11">
        <f t="shared" si="47"/>
        <v>0</v>
      </c>
      <c r="AU28" s="11">
        <f t="shared" si="47"/>
        <v>0</v>
      </c>
      <c r="AV28" s="11">
        <f t="shared" si="47"/>
        <v>0</v>
      </c>
      <c r="AW28" s="11">
        <f t="shared" si="47"/>
        <v>0</v>
      </c>
      <c r="AX28" s="12">
        <f t="shared" si="47"/>
        <v>0</v>
      </c>
      <c r="AY28" s="11">
        <f>+AX37</f>
        <v>0</v>
      </c>
      <c r="AZ28" s="11">
        <f t="shared" ref="AZ28:BJ28" si="48">+AY37</f>
        <v>0</v>
      </c>
      <c r="BA28" s="11">
        <f t="shared" si="48"/>
        <v>0</v>
      </c>
      <c r="BB28" s="11">
        <f t="shared" si="48"/>
        <v>0</v>
      </c>
      <c r="BC28" s="11">
        <f t="shared" si="48"/>
        <v>0</v>
      </c>
      <c r="BD28" s="11">
        <f t="shared" si="48"/>
        <v>0</v>
      </c>
      <c r="BE28" s="11">
        <f t="shared" si="48"/>
        <v>0</v>
      </c>
      <c r="BF28" s="11">
        <f t="shared" si="48"/>
        <v>0</v>
      </c>
      <c r="BG28" s="11">
        <f t="shared" si="48"/>
        <v>0</v>
      </c>
      <c r="BH28" s="11">
        <f t="shared" si="48"/>
        <v>0</v>
      </c>
      <c r="BI28" s="11">
        <f t="shared" si="48"/>
        <v>0</v>
      </c>
      <c r="BJ28" s="12">
        <f t="shared" si="48"/>
        <v>0</v>
      </c>
    </row>
    <row r="29" spans="1:62" s="57" customFormat="1" x14ac:dyDescent="0.2">
      <c r="A29" s="48" t="s">
        <v>1480</v>
      </c>
      <c r="B29" s="109"/>
      <c r="C29" s="56">
        <f>+C28*PARÁMETROS!$C$43*97%</f>
        <v>0</v>
      </c>
      <c r="D29" s="56">
        <f>+D28*PARÁMETROS!$C$43*97%</f>
        <v>0</v>
      </c>
      <c r="E29" s="56">
        <f>+E28*PARÁMETROS!$C$43*97%</f>
        <v>0</v>
      </c>
      <c r="F29" s="56">
        <f>+F28*PARÁMETROS!$C$43*97%</f>
        <v>0</v>
      </c>
      <c r="G29" s="56">
        <f>+G28*PARÁMETROS!$C$43*97%</f>
        <v>0</v>
      </c>
      <c r="H29" s="56">
        <f>+H28*PARÁMETROS!$C$43*97%</f>
        <v>0</v>
      </c>
      <c r="I29" s="56">
        <f>+I28*PARÁMETROS!$C$43*97%</f>
        <v>0</v>
      </c>
      <c r="J29" s="56">
        <f>+J28*PARÁMETROS!$C$43*97%</f>
        <v>0</v>
      </c>
      <c r="K29" s="56">
        <f>+K28*PARÁMETROS!$C$43*97%</f>
        <v>0</v>
      </c>
      <c r="L29" s="56">
        <f>+L28*PARÁMETROS!$C$43*97%</f>
        <v>0</v>
      </c>
      <c r="M29" s="56">
        <f>+M28*PARÁMETROS!$C$43*97%</f>
        <v>0</v>
      </c>
      <c r="N29" s="56">
        <f>+N28*PARÁMETROS!$C$43*97%</f>
        <v>0</v>
      </c>
      <c r="O29" s="56">
        <f>+O28*PARÁMETROS!$D$43*97%</f>
        <v>0</v>
      </c>
      <c r="P29" s="56">
        <f>+P28*PARÁMETROS!$D$43*97%</f>
        <v>0</v>
      </c>
      <c r="Q29" s="56">
        <f>+Q28*PARÁMETROS!$D$43*97%</f>
        <v>0</v>
      </c>
      <c r="R29" s="56">
        <f>+R28*PARÁMETROS!$D$43*97%</f>
        <v>0</v>
      </c>
      <c r="S29" s="56">
        <f>+S28*PARÁMETROS!$D$43*97%</f>
        <v>0</v>
      </c>
      <c r="T29" s="56">
        <f>+T28*PARÁMETROS!$D$43*97%</f>
        <v>0</v>
      </c>
      <c r="U29" s="56">
        <f>+U28*PARÁMETROS!$D$43*97%</f>
        <v>0</v>
      </c>
      <c r="V29" s="56">
        <f>+V28*PARÁMETROS!$D$43*97%</f>
        <v>0</v>
      </c>
      <c r="W29" s="56">
        <f>+W28*PARÁMETROS!$D$43*97%</f>
        <v>0</v>
      </c>
      <c r="X29" s="56">
        <f>+X28*PARÁMETROS!$D$43*97%</f>
        <v>0</v>
      </c>
      <c r="Y29" s="56">
        <f>+Y28*PARÁMETROS!$D$43*97%</f>
        <v>0</v>
      </c>
      <c r="Z29" s="56">
        <f>+Z28*PARÁMETROS!$D$43*97%</f>
        <v>0</v>
      </c>
      <c r="AA29" s="56">
        <f>+AA28*PARÁMETROS!$E$43*97%</f>
        <v>0</v>
      </c>
      <c r="AB29" s="56">
        <f>+AB28*PARÁMETROS!$E$43*97%</f>
        <v>0</v>
      </c>
      <c r="AC29" s="56">
        <f>+AC28*PARÁMETROS!$E$43*97%</f>
        <v>0</v>
      </c>
      <c r="AD29" s="56">
        <f>+AD28*PARÁMETROS!$E$43*97%</f>
        <v>0</v>
      </c>
      <c r="AE29" s="56">
        <f>+AE28*PARÁMETROS!$E$43*97%</f>
        <v>0</v>
      </c>
      <c r="AF29" s="56">
        <f>+AF28*PARÁMETROS!$E$43*97%</f>
        <v>0</v>
      </c>
      <c r="AG29" s="56">
        <f>+AG28*PARÁMETROS!$E$43*97%</f>
        <v>0</v>
      </c>
      <c r="AH29" s="56">
        <f>+AH28*PARÁMETROS!$E$43*97%</f>
        <v>0</v>
      </c>
      <c r="AI29" s="56">
        <f>+AI28*PARÁMETROS!$E$43*97%</f>
        <v>0</v>
      </c>
      <c r="AJ29" s="56">
        <f>+AJ28*PARÁMETROS!$E$43*97%</f>
        <v>0</v>
      </c>
      <c r="AK29" s="56">
        <f>+AK28*PARÁMETROS!$E$43*97%</f>
        <v>0</v>
      </c>
      <c r="AL29" s="56">
        <f>+AL28*PARÁMETROS!$E$43*97%</f>
        <v>0</v>
      </c>
      <c r="AM29" s="56">
        <f>+AM28*PARÁMETROS!$F$43*97%</f>
        <v>0</v>
      </c>
      <c r="AN29" s="56">
        <f>+AN28*PARÁMETROS!$F$43*97%</f>
        <v>0</v>
      </c>
      <c r="AO29" s="56">
        <f>+AO28*PARÁMETROS!$F$43*97%</f>
        <v>0</v>
      </c>
      <c r="AP29" s="56">
        <f>+AP28*PARÁMETROS!$F$43*97%</f>
        <v>0</v>
      </c>
      <c r="AQ29" s="56">
        <f>+AQ28*PARÁMETROS!$F$43*97%</f>
        <v>0</v>
      </c>
      <c r="AR29" s="56">
        <f>+AR28*PARÁMETROS!$F$43*97%</f>
        <v>0</v>
      </c>
      <c r="AS29" s="56">
        <f>+AS28*PARÁMETROS!$F$43*97%</f>
        <v>0</v>
      </c>
      <c r="AT29" s="56">
        <f>+AT28*PARÁMETROS!$F$43*97%</f>
        <v>0</v>
      </c>
      <c r="AU29" s="56">
        <f>+AU28*PARÁMETROS!$F$43*97%</f>
        <v>0</v>
      </c>
      <c r="AV29" s="56">
        <f>+AV28*PARÁMETROS!$F$43*97%</f>
        <v>0</v>
      </c>
      <c r="AW29" s="56">
        <f>+AW28*PARÁMETROS!$F$43*97%</f>
        <v>0</v>
      </c>
      <c r="AX29" s="56">
        <f>+AX28*PARÁMETROS!$F$43*97%</f>
        <v>0</v>
      </c>
      <c r="AY29" s="56">
        <f>+AY28*PARÁMETROS!$G$43*97%</f>
        <v>0</v>
      </c>
      <c r="AZ29" s="56">
        <f>+AZ28*PARÁMETROS!$G$43*97%</f>
        <v>0</v>
      </c>
      <c r="BA29" s="56">
        <f>+BA28*PARÁMETROS!$G$43*97%</f>
        <v>0</v>
      </c>
      <c r="BB29" s="56">
        <f>+BB28*PARÁMETROS!$G$43*97%</f>
        <v>0</v>
      </c>
      <c r="BC29" s="56">
        <f>+BC28*PARÁMETROS!$G$43*97%</f>
        <v>0</v>
      </c>
      <c r="BD29" s="56">
        <f>+BD28*PARÁMETROS!$G$43*97%</f>
        <v>0</v>
      </c>
      <c r="BE29" s="56">
        <f>+BE28*PARÁMETROS!$G$43*97%</f>
        <v>0</v>
      </c>
      <c r="BF29" s="56">
        <f>+BF28*PARÁMETROS!$G$43*97%</f>
        <v>0</v>
      </c>
      <c r="BG29" s="56">
        <f>+BG28*PARÁMETROS!$G$43*97%</f>
        <v>0</v>
      </c>
      <c r="BH29" s="56">
        <f>+BH28*PARÁMETROS!$G$43*97%</f>
        <v>0</v>
      </c>
      <c r="BI29" s="56">
        <f>+BI28*PARÁMETROS!$G$43*97%</f>
        <v>0</v>
      </c>
      <c r="BJ29" s="56">
        <f>+BJ28*PARÁMETROS!$G$43*97%</f>
        <v>0</v>
      </c>
    </row>
    <row r="30" spans="1:62" s="51" customFormat="1" ht="14.65" customHeight="1" x14ac:dyDescent="0.2">
      <c r="A30" s="49" t="s">
        <v>10</v>
      </c>
      <c r="B30" s="110"/>
      <c r="C30" s="50">
        <f>-PMT(PARÁMETROS!$C$43,PARÁMETROS!$C$53,C28,0)*1</f>
        <v>0</v>
      </c>
      <c r="D30" s="50">
        <f>-PMT(PARÁMETROS!$C$43,PARÁMETROS!$C$53,D28,0)*1</f>
        <v>0</v>
      </c>
      <c r="E30" s="50">
        <f>-PMT(PARÁMETROS!$C$43,PARÁMETROS!$C$53,E28,0)*1</f>
        <v>0</v>
      </c>
      <c r="F30" s="50">
        <f>-PMT(PARÁMETROS!$C$43,PARÁMETROS!$C$53,F28,0)*1</f>
        <v>0</v>
      </c>
      <c r="G30" s="50">
        <f>-PMT(PARÁMETROS!$C$43,PARÁMETROS!$C$53,G28,0)*1</f>
        <v>0</v>
      </c>
      <c r="H30" s="50">
        <f>-PMT(PARÁMETROS!$C$43,PARÁMETROS!$C$53,H28,0)*1</f>
        <v>0</v>
      </c>
      <c r="I30" s="50">
        <f>-PMT(PARÁMETROS!$C$43,PARÁMETROS!$C$53,I28,0)*1</f>
        <v>0</v>
      </c>
      <c r="J30" s="50">
        <f>-PMT(PARÁMETROS!$C$43,PARÁMETROS!$C$53,J28,0)*1</f>
        <v>0</v>
      </c>
      <c r="K30" s="50">
        <f>-PMT(PARÁMETROS!$C$43,PARÁMETROS!$C$53,K28,0)*1</f>
        <v>0</v>
      </c>
      <c r="L30" s="50">
        <f>-PMT(PARÁMETROS!$C$43,PARÁMETROS!$C$53,L28,0)*1</f>
        <v>0</v>
      </c>
      <c r="M30" s="50">
        <f>-PMT(PARÁMETROS!$C$43,PARÁMETROS!$C$53,M28,0)*1</f>
        <v>0</v>
      </c>
      <c r="N30" s="50">
        <f>-PMT(PARÁMETROS!$C$43,PARÁMETROS!$C$53,N28,0)*1</f>
        <v>0</v>
      </c>
      <c r="O30" s="50">
        <f>-PMT(PARÁMETROS!$D$43,PARÁMETROS!$D$53,O28,0)*1</f>
        <v>0</v>
      </c>
      <c r="P30" s="50">
        <f>-PMT(PARÁMETROS!$D$43,PARÁMETROS!$D$53,P28,0)*1</f>
        <v>0</v>
      </c>
      <c r="Q30" s="50">
        <f>-PMT(PARÁMETROS!$D$43,PARÁMETROS!$D$53,Q28,0)*1</f>
        <v>0</v>
      </c>
      <c r="R30" s="50">
        <f>-PMT(PARÁMETROS!$D$43,PARÁMETROS!$D$53,R28,0)*1</f>
        <v>0</v>
      </c>
      <c r="S30" s="50">
        <f>-PMT(PARÁMETROS!$D$43,PARÁMETROS!$D$53,S28,0)*1</f>
        <v>0</v>
      </c>
      <c r="T30" s="50">
        <f>-PMT(PARÁMETROS!$D$43,PARÁMETROS!$D$53,T28,0)*1</f>
        <v>0</v>
      </c>
      <c r="U30" s="50">
        <f>-PMT(PARÁMETROS!$D$43,PARÁMETROS!$D$53,U28,0)*1</f>
        <v>0</v>
      </c>
      <c r="V30" s="50">
        <f>-PMT(PARÁMETROS!$D$43,PARÁMETROS!$D$53,V28,0)*1</f>
        <v>0</v>
      </c>
      <c r="W30" s="50">
        <f>-PMT(PARÁMETROS!$D$43,PARÁMETROS!$D$53,W28,0)*1</f>
        <v>0</v>
      </c>
      <c r="X30" s="50">
        <f>-PMT(PARÁMETROS!$D$43,PARÁMETROS!$D$53,X28,0)*1</f>
        <v>0</v>
      </c>
      <c r="Y30" s="50">
        <f>-PMT(PARÁMETROS!$D$43,PARÁMETROS!$D$53,Y28,0)*1</f>
        <v>0</v>
      </c>
      <c r="Z30" s="50">
        <f>-PMT(PARÁMETROS!$D$43,PARÁMETROS!$D$53,Z28,0)*1</f>
        <v>0</v>
      </c>
      <c r="AA30" s="50">
        <f>-PMT(PARÁMETROS!$E$43,PARÁMETROS!$E$53,AA28,0)*1</f>
        <v>0</v>
      </c>
      <c r="AB30" s="50">
        <f>-PMT(PARÁMETROS!$E$43,PARÁMETROS!$E$53,AB28,0)*1</f>
        <v>0</v>
      </c>
      <c r="AC30" s="50">
        <f>-PMT(PARÁMETROS!$E$43,PARÁMETROS!$E$53,AC28,0)*1</f>
        <v>0</v>
      </c>
      <c r="AD30" s="50">
        <f>-PMT(PARÁMETROS!$E$43,PARÁMETROS!$E$53,AD28,0)*1</f>
        <v>0</v>
      </c>
      <c r="AE30" s="50">
        <f>-PMT(PARÁMETROS!$E$43,PARÁMETROS!$E$53,AE28,0)*1</f>
        <v>0</v>
      </c>
      <c r="AF30" s="50">
        <f>-PMT(PARÁMETROS!$E$43,PARÁMETROS!$E$53,AF28,0)*1</f>
        <v>0</v>
      </c>
      <c r="AG30" s="50">
        <f>-PMT(PARÁMETROS!$E$43,PARÁMETROS!$E$53,AG28,0)*1</f>
        <v>0</v>
      </c>
      <c r="AH30" s="50">
        <f>-PMT(PARÁMETROS!$E$43,PARÁMETROS!$E$53,AH28,0)*1</f>
        <v>0</v>
      </c>
      <c r="AI30" s="50">
        <f>-PMT(PARÁMETROS!$E$43,PARÁMETROS!$E$53,AI28,0)*1</f>
        <v>0</v>
      </c>
      <c r="AJ30" s="50">
        <f>-PMT(PARÁMETROS!$E$43,PARÁMETROS!$E$53,AJ28,0)*1</f>
        <v>0</v>
      </c>
      <c r="AK30" s="50">
        <f>-PMT(PARÁMETROS!$E$43,PARÁMETROS!$E$53,AK28,0)*1</f>
        <v>0</v>
      </c>
      <c r="AL30" s="50">
        <f>-PMT(PARÁMETROS!$E$43,PARÁMETROS!$E$53,AL28,0)*1</f>
        <v>0</v>
      </c>
      <c r="AM30" s="50">
        <f>-PMT(PARÁMETROS!$F$43,PARÁMETROS!$F$53,AM28,0)*1</f>
        <v>0</v>
      </c>
      <c r="AN30" s="50">
        <f>-PMT(PARÁMETROS!$F$43,PARÁMETROS!$F$53,AN28,0)*1</f>
        <v>0</v>
      </c>
      <c r="AO30" s="50">
        <f>-PMT(PARÁMETROS!$F$43,PARÁMETROS!$F$53,AO28,0)*1</f>
        <v>0</v>
      </c>
      <c r="AP30" s="50">
        <f>-PMT(PARÁMETROS!$F$43,PARÁMETROS!$F$53,AP28,0)*1</f>
        <v>0</v>
      </c>
      <c r="AQ30" s="50">
        <f>-PMT(PARÁMETROS!$F$43,PARÁMETROS!$F$53,AQ28,0)*1</f>
        <v>0</v>
      </c>
      <c r="AR30" s="50">
        <f>-PMT(PARÁMETROS!$F$43,PARÁMETROS!$F$53,AR28,0)*1</f>
        <v>0</v>
      </c>
      <c r="AS30" s="50">
        <f>-PMT(PARÁMETROS!$F$43,PARÁMETROS!$F$53,AS28,0)*1</f>
        <v>0</v>
      </c>
      <c r="AT30" s="50">
        <f>-PMT(PARÁMETROS!$F$43,PARÁMETROS!$F$53,AT28,0)*1</f>
        <v>0</v>
      </c>
      <c r="AU30" s="50">
        <f>-PMT(PARÁMETROS!$F$43,PARÁMETROS!$F$53,AU28,0)*1</f>
        <v>0</v>
      </c>
      <c r="AV30" s="50">
        <f>-PMT(PARÁMETROS!$F$43,PARÁMETROS!$F$53,AV28,0)*1</f>
        <v>0</v>
      </c>
      <c r="AW30" s="50">
        <f>-PMT(PARÁMETROS!$F$43,PARÁMETROS!$F$53,AW28,0)*1</f>
        <v>0</v>
      </c>
      <c r="AX30" s="50">
        <f>-PMT(PARÁMETROS!$F$43,PARÁMETROS!$F$53,AX28,0)*1</f>
        <v>0</v>
      </c>
      <c r="AY30" s="50">
        <f>-PMT(PARÁMETROS!$G$43,PARÁMETROS!$G$53,AY28,0)*1</f>
        <v>0</v>
      </c>
      <c r="AZ30" s="50">
        <f>-PMT(PARÁMETROS!$G$43,PARÁMETROS!$G$53,AZ28,0)*1</f>
        <v>0</v>
      </c>
      <c r="BA30" s="50">
        <f>-PMT(PARÁMETROS!$G$43,PARÁMETROS!$G$53,BA28,0)*1</f>
        <v>0</v>
      </c>
      <c r="BB30" s="50">
        <f>-PMT(PARÁMETROS!$G$43,PARÁMETROS!$G$53,BB28,0)*1</f>
        <v>0</v>
      </c>
      <c r="BC30" s="50">
        <f>-PMT(PARÁMETROS!$G$43,PARÁMETROS!$G$53,BC28,0)*1</f>
        <v>0</v>
      </c>
      <c r="BD30" s="50">
        <f>-PMT(PARÁMETROS!$G$43,PARÁMETROS!$G$53,BD28,0)*1</f>
        <v>0</v>
      </c>
      <c r="BE30" s="50">
        <f>-PMT(PARÁMETROS!$G$43,PARÁMETROS!$G$53,BE28,0)*1</f>
        <v>0</v>
      </c>
      <c r="BF30" s="50">
        <f>-PMT(PARÁMETROS!$G$43,PARÁMETROS!$G$53,BF28,0)*1</f>
        <v>0</v>
      </c>
      <c r="BG30" s="50">
        <f>-PMT(PARÁMETROS!$G$43,PARÁMETROS!$G$53,BG28,0)*1</f>
        <v>0</v>
      </c>
      <c r="BH30" s="50">
        <f>-PMT(PARÁMETROS!$G$43,PARÁMETROS!$G$53,BH28,0)*1</f>
        <v>0</v>
      </c>
      <c r="BI30" s="50">
        <f>-PMT(PARÁMETROS!$G$43,PARÁMETROS!$G$53,BI28,0)*1</f>
        <v>0</v>
      </c>
      <c r="BJ30" s="50">
        <f>-PMT(PARÁMETROS!$G$43,PARÁMETROS!$G$53,BJ28,0)*1</f>
        <v>0</v>
      </c>
    </row>
    <row r="31" spans="1:62" s="51" customFormat="1" x14ac:dyDescent="0.2">
      <c r="A31" s="49" t="s">
        <v>55</v>
      </c>
      <c r="B31" s="110"/>
      <c r="C31" s="50">
        <f>+PARÁMETROS!$C$74</f>
        <v>0</v>
      </c>
      <c r="D31" s="50">
        <f>+C31</f>
        <v>0</v>
      </c>
      <c r="E31" s="50">
        <f t="shared" ref="E31:N31" si="49">+D31</f>
        <v>0</v>
      </c>
      <c r="F31" s="50">
        <f t="shared" si="49"/>
        <v>0</v>
      </c>
      <c r="G31" s="50">
        <f t="shared" si="49"/>
        <v>0</v>
      </c>
      <c r="H31" s="50">
        <f t="shared" si="49"/>
        <v>0</v>
      </c>
      <c r="I31" s="50">
        <f t="shared" si="49"/>
        <v>0</v>
      </c>
      <c r="J31" s="50">
        <f t="shared" si="49"/>
        <v>0</v>
      </c>
      <c r="K31" s="50">
        <f t="shared" si="49"/>
        <v>0</v>
      </c>
      <c r="L31" s="50">
        <f t="shared" si="49"/>
        <v>0</v>
      </c>
      <c r="M31" s="50">
        <f t="shared" si="49"/>
        <v>0</v>
      </c>
      <c r="N31" s="50">
        <f t="shared" si="49"/>
        <v>0</v>
      </c>
      <c r="O31" s="50">
        <f>+PARÁMETROS!$D$74</f>
        <v>0</v>
      </c>
      <c r="P31" s="50">
        <f>+O31</f>
        <v>0</v>
      </c>
      <c r="Q31" s="50">
        <f t="shared" ref="Q31:Z31" si="50">+P31</f>
        <v>0</v>
      </c>
      <c r="R31" s="50">
        <f t="shared" si="50"/>
        <v>0</v>
      </c>
      <c r="S31" s="50">
        <f t="shared" si="50"/>
        <v>0</v>
      </c>
      <c r="T31" s="50">
        <f t="shared" si="50"/>
        <v>0</v>
      </c>
      <c r="U31" s="50">
        <f t="shared" si="50"/>
        <v>0</v>
      </c>
      <c r="V31" s="50">
        <f t="shared" si="50"/>
        <v>0</v>
      </c>
      <c r="W31" s="50">
        <f t="shared" si="50"/>
        <v>0</v>
      </c>
      <c r="X31" s="50">
        <f t="shared" si="50"/>
        <v>0</v>
      </c>
      <c r="Y31" s="50">
        <f t="shared" si="50"/>
        <v>0</v>
      </c>
      <c r="Z31" s="50">
        <f t="shared" si="50"/>
        <v>0</v>
      </c>
      <c r="AA31" s="50">
        <f>+PARÁMETROS!$E$74</f>
        <v>0</v>
      </c>
      <c r="AB31" s="50">
        <f>+AA31</f>
        <v>0</v>
      </c>
      <c r="AC31" s="50">
        <f t="shared" ref="AC31:AL31" si="51">+AB31</f>
        <v>0</v>
      </c>
      <c r="AD31" s="50">
        <f t="shared" si="51"/>
        <v>0</v>
      </c>
      <c r="AE31" s="50">
        <f t="shared" si="51"/>
        <v>0</v>
      </c>
      <c r="AF31" s="50">
        <f t="shared" si="51"/>
        <v>0</v>
      </c>
      <c r="AG31" s="50">
        <f t="shared" si="51"/>
        <v>0</v>
      </c>
      <c r="AH31" s="50">
        <f t="shared" si="51"/>
        <v>0</v>
      </c>
      <c r="AI31" s="50">
        <f t="shared" si="51"/>
        <v>0</v>
      </c>
      <c r="AJ31" s="50">
        <f t="shared" si="51"/>
        <v>0</v>
      </c>
      <c r="AK31" s="50">
        <f t="shared" si="51"/>
        <v>0</v>
      </c>
      <c r="AL31" s="50">
        <f t="shared" si="51"/>
        <v>0</v>
      </c>
      <c r="AM31" s="50">
        <f>+PARÁMETROS!$F$74</f>
        <v>0</v>
      </c>
      <c r="AN31" s="50">
        <f>+AM31</f>
        <v>0</v>
      </c>
      <c r="AO31" s="50">
        <f t="shared" ref="AO31:AX31" si="52">+AN31</f>
        <v>0</v>
      </c>
      <c r="AP31" s="50">
        <f t="shared" si="52"/>
        <v>0</v>
      </c>
      <c r="AQ31" s="50">
        <f t="shared" si="52"/>
        <v>0</v>
      </c>
      <c r="AR31" s="50">
        <f t="shared" si="52"/>
        <v>0</v>
      </c>
      <c r="AS31" s="50">
        <f t="shared" si="52"/>
        <v>0</v>
      </c>
      <c r="AT31" s="50">
        <f t="shared" si="52"/>
        <v>0</v>
      </c>
      <c r="AU31" s="50">
        <f t="shared" si="52"/>
        <v>0</v>
      </c>
      <c r="AV31" s="50">
        <f t="shared" si="52"/>
        <v>0</v>
      </c>
      <c r="AW31" s="50">
        <f t="shared" si="52"/>
        <v>0</v>
      </c>
      <c r="AX31" s="50">
        <f t="shared" si="52"/>
        <v>0</v>
      </c>
      <c r="AY31" s="50">
        <f>+PARÁMETROS!$G$74</f>
        <v>0</v>
      </c>
      <c r="AZ31" s="50">
        <f>+AY31</f>
        <v>0</v>
      </c>
      <c r="BA31" s="50">
        <f t="shared" ref="BA31:BJ31" si="53">+AZ31</f>
        <v>0</v>
      </c>
      <c r="BB31" s="50">
        <f t="shared" si="53"/>
        <v>0</v>
      </c>
      <c r="BC31" s="50">
        <f t="shared" si="53"/>
        <v>0</v>
      </c>
      <c r="BD31" s="50">
        <f t="shared" si="53"/>
        <v>0</v>
      </c>
      <c r="BE31" s="50">
        <f t="shared" si="53"/>
        <v>0</v>
      </c>
      <c r="BF31" s="50">
        <f t="shared" si="53"/>
        <v>0</v>
      </c>
      <c r="BG31" s="50">
        <f t="shared" si="53"/>
        <v>0</v>
      </c>
      <c r="BH31" s="50">
        <f t="shared" si="53"/>
        <v>0</v>
      </c>
      <c r="BI31" s="50">
        <f t="shared" si="53"/>
        <v>0</v>
      </c>
      <c r="BJ31" s="50">
        <f t="shared" si="53"/>
        <v>0</v>
      </c>
    </row>
    <row r="32" spans="1:62" s="51" customFormat="1" x14ac:dyDescent="0.2">
      <c r="A32" s="49" t="s">
        <v>59</v>
      </c>
      <c r="B32" s="110"/>
      <c r="C32" s="50">
        <f>+(+anexos!B$109)*1*(B$129/B$135)</f>
        <v>0</v>
      </c>
      <c r="D32" s="50">
        <f>+(+anexos!C$109)*1*(C$129/C$135)</f>
        <v>0</v>
      </c>
      <c r="E32" s="50">
        <f>+(+anexos!D$109)*1*(D$129/D$135)</f>
        <v>0</v>
      </c>
      <c r="F32" s="50">
        <f>+(+anexos!E$109)*1*(E$129/E$135)</f>
        <v>0</v>
      </c>
      <c r="G32" s="50">
        <f>+(+anexos!F$109)*1*(F$129/F$135)</f>
        <v>0</v>
      </c>
      <c r="H32" s="50">
        <f>+(+anexos!G$109)*1*(G$129/G$135)</f>
        <v>0</v>
      </c>
      <c r="I32" s="50">
        <f>+(+anexos!H$109)*PARÁMETROS!C35*(H$129/H$135)</f>
        <v>0</v>
      </c>
      <c r="J32" s="50">
        <f>+(+anexos!I$109)*1*(I$129/I$135)</f>
        <v>0</v>
      </c>
      <c r="K32" s="50">
        <f>+(+anexos!J$109)*1*(J$129/J$135)</f>
        <v>0</v>
      </c>
      <c r="L32" s="50">
        <f>+(+anexos!K$109)*1*(K$129/K$135)</f>
        <v>0</v>
      </c>
      <c r="M32" s="50">
        <f>+(+anexos!L$109)*1*(L$129/L$135)</f>
        <v>0</v>
      </c>
      <c r="N32" s="50">
        <f>+(+anexos!M$109)*PARÁMETROS!C35*(M$129/M$135)</f>
        <v>0</v>
      </c>
      <c r="O32" s="50">
        <f>+(+anexos!N$109)*1*(N$129/N$135)</f>
        <v>0</v>
      </c>
      <c r="P32" s="50">
        <f>+(+anexos!O$109)*1*(O$129/O$135)</f>
        <v>0</v>
      </c>
      <c r="Q32" s="50">
        <f>+(+anexos!P$109)*1*(P$129/P$135)</f>
        <v>0</v>
      </c>
      <c r="R32" s="50">
        <f>+(+anexos!Q$109)*1*(Q$129/Q$135)</f>
        <v>0</v>
      </c>
      <c r="S32" s="50">
        <f>+(+anexos!R$109)*1*(R$129/R$135)</f>
        <v>0</v>
      </c>
      <c r="T32" s="50">
        <f>+(+anexos!S$109)*1*(S$129/S$135)</f>
        <v>0</v>
      </c>
      <c r="U32" s="50">
        <f>+(+anexos!T$109)*PARÁMETROS!C35*(T$129/T$135)</f>
        <v>0</v>
      </c>
      <c r="V32" s="50">
        <f>+(+anexos!U$109)*1*(U$129/U$135)</f>
        <v>0</v>
      </c>
      <c r="W32" s="50">
        <f>+(+anexos!V$109)*1*(V$129/V$135)</f>
        <v>0</v>
      </c>
      <c r="X32" s="50">
        <f>+(+anexos!W$109)*1*(W$129/W$135)</f>
        <v>0</v>
      </c>
      <c r="Y32" s="50">
        <f>+(+anexos!X$109)*1*(X$129/X$135)</f>
        <v>0</v>
      </c>
      <c r="Z32" s="50">
        <f>+(+anexos!Y$109)*PARÁMETROS!C35*(Y$129/Y$135)</f>
        <v>0</v>
      </c>
      <c r="AA32" s="50">
        <f>+(+anexos!Z$109)*1*(Z$129/Z$135)</f>
        <v>0</v>
      </c>
      <c r="AB32" s="50">
        <f>+(+anexos!AA$109)*1*(AA$129/AA$135)</f>
        <v>0</v>
      </c>
      <c r="AC32" s="50">
        <f>+(+anexos!AB$109)*1*(AB$129/AB$135)</f>
        <v>0</v>
      </c>
      <c r="AD32" s="50">
        <f>+(+anexos!AC$109)*1*(AC$129/AC$135)</f>
        <v>0</v>
      </c>
      <c r="AE32" s="50">
        <f>+(+anexos!AD$109)*1*(AD$129/AD$135)</f>
        <v>0</v>
      </c>
      <c r="AF32" s="50">
        <f>+(+anexos!AE$109)*1*(AE$129/AE$135)</f>
        <v>0</v>
      </c>
      <c r="AG32" s="50">
        <f>+(+anexos!AF$109)*PARÁMETROS!C35*(AF$129/AF$135)</f>
        <v>0</v>
      </c>
      <c r="AH32" s="50">
        <f>+(+anexos!AG$109)*1*(AG$129/AG$135)</f>
        <v>0</v>
      </c>
      <c r="AI32" s="50">
        <f>+(+anexos!AH$109)*1*(AH$129/AH$135)</f>
        <v>0</v>
      </c>
      <c r="AJ32" s="50">
        <f>+(+anexos!AI$109)*1*(AI$129/AI$135)</f>
        <v>0</v>
      </c>
      <c r="AK32" s="50">
        <f>+(+anexos!AJ$109)*1*(AJ$129/AJ$135)</f>
        <v>0</v>
      </c>
      <c r="AL32" s="50">
        <f>+(+anexos!AK$109)*PARÁMETROS!C35*(AK$129/AK$135)</f>
        <v>0</v>
      </c>
      <c r="AM32" s="50">
        <f>+(+anexos!AL$109)*1*(AL$129/AL$135)</f>
        <v>0</v>
      </c>
      <c r="AN32" s="50">
        <f>+(+anexos!AM$109)*1*(AM$129/AM$135)</f>
        <v>0</v>
      </c>
      <c r="AO32" s="50">
        <f>+(+anexos!AN$109)*1*(AN$129/AN$135)</f>
        <v>0</v>
      </c>
      <c r="AP32" s="50">
        <f>+(+anexos!AO$109)*1*(AO$129/AO$135)</f>
        <v>0</v>
      </c>
      <c r="AQ32" s="50">
        <f>+(+anexos!AP$109)*1*(AP$129/AP$135)</f>
        <v>0</v>
      </c>
      <c r="AR32" s="50">
        <f>+(+anexos!AQ$109)*1*(AQ$129/AQ$135)</f>
        <v>0</v>
      </c>
      <c r="AS32" s="50">
        <f>+(+anexos!AR$109)*PARÁMETROS!C35*(AR$129/AR$135)</f>
        <v>0</v>
      </c>
      <c r="AT32" s="50">
        <f>+(+anexos!AS$109)*1*(AS$129/AS$135)</f>
        <v>0</v>
      </c>
      <c r="AU32" s="50">
        <f>+(+anexos!AT$109)*1*(AT$129/AT$135)</f>
        <v>0</v>
      </c>
      <c r="AV32" s="50">
        <f>+(+anexos!AU$109)*1*(AU$129/AU$135)</f>
        <v>0</v>
      </c>
      <c r="AW32" s="50">
        <f>+(+anexos!AV$109)*1*(AV$129/AV$135)</f>
        <v>0</v>
      </c>
      <c r="AX32" s="50">
        <f>+(+anexos!AW$109)*PARÁMETROS!C35*(AW$129/AW$135)</f>
        <v>0</v>
      </c>
      <c r="AY32" s="50">
        <f>+(+anexos!AX$109)*1*(AX$129/AX$135)</f>
        <v>0</v>
      </c>
      <c r="AZ32" s="50">
        <f>+(+anexos!AY$109)*1*(AY$129/AY$135)</f>
        <v>0</v>
      </c>
      <c r="BA32" s="50">
        <f>+(+anexos!AZ$109)*1*(AZ$129/AZ$135)</f>
        <v>0</v>
      </c>
      <c r="BB32" s="50">
        <f>+(+anexos!BA$109)*1*(BA$129/BA$135)</f>
        <v>0</v>
      </c>
      <c r="BC32" s="50">
        <f>+(+anexos!BB$109)*1*(BB$129/BB$135)</f>
        <v>0</v>
      </c>
      <c r="BD32" s="50">
        <f>+(+anexos!BC$109)*1*(BC$129/BC$135)</f>
        <v>0</v>
      </c>
      <c r="BE32" s="50">
        <f>+(+anexos!BD$109)*PARÁMETROS!C35*(BD$129/BD$135)</f>
        <v>0</v>
      </c>
      <c r="BF32" s="50">
        <f>+(+anexos!BE$109)*1*(BE$129/BE$135)</f>
        <v>0</v>
      </c>
      <c r="BG32" s="50">
        <f>+(+anexos!BF$109)*1*(BF$129/BF$135)</f>
        <v>0</v>
      </c>
      <c r="BH32" s="50">
        <f>+(+anexos!BG$109)*1*(BG$129/BG$135)</f>
        <v>0</v>
      </c>
      <c r="BI32" s="50">
        <f>+(+anexos!BH$109)*1*(BH$129/BH$135)</f>
        <v>0</v>
      </c>
      <c r="BJ32" s="50">
        <f>+(+anexos!BI$109)*PARÁMETROS!C35*(BI$129/BI$135)</f>
        <v>0</v>
      </c>
    </row>
    <row r="33" spans="1:62" s="88" customFormat="1" x14ac:dyDescent="0.2">
      <c r="A33" s="86" t="s">
        <v>60</v>
      </c>
      <c r="B33" s="112"/>
      <c r="C33" s="87">
        <f>anexos!B$54*0.66*(B$129/B$135)</f>
        <v>0</v>
      </c>
      <c r="D33" s="87">
        <f>anexos!C$54*0.66*(C$129/C$135)</f>
        <v>0</v>
      </c>
      <c r="E33" s="87">
        <f>anexos!D$54*0.66*(D$129/D$135)</f>
        <v>0</v>
      </c>
      <c r="F33" s="87">
        <f>anexos!E$54*0.66*(E$129/E$135)</f>
        <v>0</v>
      </c>
      <c r="G33" s="87">
        <f>anexos!F$54*0.66*(F$129/F$135)</f>
        <v>0</v>
      </c>
      <c r="H33" s="87">
        <f>anexos!G$54*0.66*(G$129/G$135)</f>
        <v>0</v>
      </c>
      <c r="I33" s="87">
        <f>anexos!H$54*0.66*(H$129/H$135)</f>
        <v>0</v>
      </c>
      <c r="J33" s="87">
        <f>anexos!I$54*0.66*(I$129/I$135)</f>
        <v>0</v>
      </c>
      <c r="K33" s="87">
        <f>anexos!J$54*0.66*(J$129/J$135)</f>
        <v>0</v>
      </c>
      <c r="L33" s="87">
        <f>anexos!K$54*0.66*(K$129/K$135)</f>
        <v>0</v>
      </c>
      <c r="M33" s="87">
        <f>anexos!L$54*0.66*(L$129/L$135)</f>
        <v>0</v>
      </c>
      <c r="N33" s="87">
        <f>anexos!M$54*0.66*(M$129/M$135)</f>
        <v>0</v>
      </c>
      <c r="O33" s="87">
        <f>anexos!N$54*0.66*(N$129/N$135)</f>
        <v>0</v>
      </c>
      <c r="P33" s="87">
        <f>anexos!O$54*0.66*(O$129/O$135)</f>
        <v>0</v>
      </c>
      <c r="Q33" s="87">
        <f>anexos!P$54*0.66*(P$129/P$135)</f>
        <v>0</v>
      </c>
      <c r="R33" s="87">
        <f>anexos!Q$54*0.66*(Q$129/Q$135)</f>
        <v>0</v>
      </c>
      <c r="S33" s="87">
        <f>anexos!R$54*0.66*(R$129/R$135)</f>
        <v>0</v>
      </c>
      <c r="T33" s="87">
        <f>anexos!S$54*0.66*(S$129/S$135)</f>
        <v>0</v>
      </c>
      <c r="U33" s="87">
        <f>anexos!T$54*0.66*(T$129/T$135)</f>
        <v>0</v>
      </c>
      <c r="V33" s="87">
        <f>anexos!U$54*0.66*(U$129/U$135)</f>
        <v>0</v>
      </c>
      <c r="W33" s="87">
        <f>anexos!V$54*0.66*(V$129/V$135)</f>
        <v>0</v>
      </c>
      <c r="X33" s="87">
        <f>anexos!W$54*0.66*(W$129/W$135)</f>
        <v>0</v>
      </c>
      <c r="Y33" s="87">
        <f>anexos!X$54*0.66*(X$129/X$135)</f>
        <v>0</v>
      </c>
      <c r="Z33" s="87">
        <f>anexos!Y$54*0.66*(Y$129/Y$135)</f>
        <v>0</v>
      </c>
      <c r="AA33" s="87">
        <f>anexos!Z$54*0.66*(Z$129/Z$135)</f>
        <v>0</v>
      </c>
      <c r="AB33" s="87">
        <f>anexos!AA$54*0.66*(AA$129/AA$135)</f>
        <v>0</v>
      </c>
      <c r="AC33" s="87">
        <f>anexos!AB$54*0.66*(AB$129/AB$135)</f>
        <v>0</v>
      </c>
      <c r="AD33" s="87">
        <f>anexos!AC$54*0.66*(AC$129/AC$135)</f>
        <v>0</v>
      </c>
      <c r="AE33" s="87">
        <f>anexos!AD$54*0.66*(AD$129/AD$135)</f>
        <v>0</v>
      </c>
      <c r="AF33" s="87">
        <f>anexos!AE$54*0.66*(AE$129/AE$135)</f>
        <v>0</v>
      </c>
      <c r="AG33" s="87">
        <f>anexos!AF$54*0.66*(AF$129/AF$135)</f>
        <v>0</v>
      </c>
      <c r="AH33" s="87">
        <f>anexos!AG$54*0.66*(AG$129/AG$135)</f>
        <v>0</v>
      </c>
      <c r="AI33" s="87">
        <f>anexos!AH$54*0.66*(AH$129/AH$135)</f>
        <v>0</v>
      </c>
      <c r="AJ33" s="87">
        <f>anexos!AI$54*0.66*(AI$129/AI$135)</f>
        <v>0</v>
      </c>
      <c r="AK33" s="87">
        <f>anexos!AJ$54*0.66*(AJ$129/AJ$135)</f>
        <v>0</v>
      </c>
      <c r="AL33" s="87">
        <f>anexos!AK$54*0.66*(AK$129/AK$135)</f>
        <v>0</v>
      </c>
      <c r="AM33" s="87">
        <f>anexos!AL$54*0.66*(AL$129/AL$135)</f>
        <v>0</v>
      </c>
      <c r="AN33" s="87">
        <f>anexos!AM$54*0.66*(AM$129/AM$135)</f>
        <v>0</v>
      </c>
      <c r="AO33" s="87">
        <f>anexos!AN$54*0.66*(AN$129/AN$135)</f>
        <v>0</v>
      </c>
      <c r="AP33" s="87">
        <f>anexos!AO$54*0.66*(AO$129/AO$135)</f>
        <v>0</v>
      </c>
      <c r="AQ33" s="87">
        <f>anexos!AP$54*0.66*(AP$129/AP$135)</f>
        <v>0</v>
      </c>
      <c r="AR33" s="87">
        <f>anexos!AQ$54*0.66*(AQ$129/AQ$135)</f>
        <v>0</v>
      </c>
      <c r="AS33" s="87">
        <f>anexos!AR$54*0.66*(AR$129/AR$135)</f>
        <v>0</v>
      </c>
      <c r="AT33" s="87">
        <f>anexos!AS$54*0.66*(AS$129/AS$135)</f>
        <v>0</v>
      </c>
      <c r="AU33" s="87">
        <f>anexos!AT$54*0.66*(AT$129/AT$135)</f>
        <v>0</v>
      </c>
      <c r="AV33" s="87">
        <f>anexos!AU$54*0.66*(AU$129/AU$135)</f>
        <v>0</v>
      </c>
      <c r="AW33" s="87">
        <f>anexos!AV$54*0.66*(AV$129/AV$135)</f>
        <v>0</v>
      </c>
      <c r="AX33" s="87">
        <f>anexos!AW$54*0.66*(AW$129/AW$135)</f>
        <v>0</v>
      </c>
      <c r="AY33" s="87">
        <f>anexos!AX$54*0.66*(AX$129/AX$135)</f>
        <v>0</v>
      </c>
      <c r="AZ33" s="87">
        <f>anexos!AY$54*0.66*(AY$129/AY$135)</f>
        <v>0</v>
      </c>
      <c r="BA33" s="87">
        <f>anexos!AZ$54*0.66*(AZ$129/AZ$135)</f>
        <v>0</v>
      </c>
      <c r="BB33" s="87">
        <f>anexos!BA$54*0.66*(BA$129/BA$135)</f>
        <v>0</v>
      </c>
      <c r="BC33" s="87">
        <f>anexos!BB$54*0.66*(BB$129/BB$135)</f>
        <v>0</v>
      </c>
      <c r="BD33" s="87">
        <f>anexos!BC$54*0.66*(BC$129/BC$135)</f>
        <v>0</v>
      </c>
      <c r="BE33" s="87">
        <f>anexos!BD$54*0.66*(BD$129/BD$135)</f>
        <v>0</v>
      </c>
      <c r="BF33" s="87">
        <f>anexos!BE$54*0.66*(BE$129/BE$135)</f>
        <v>0</v>
      </c>
      <c r="BG33" s="87">
        <f>anexos!BF$54*0.66*(BF$129/BF$135)</f>
        <v>0</v>
      </c>
      <c r="BH33" s="87">
        <f>anexos!BG$54*0.66*(BG$129/BG$135)</f>
        <v>0</v>
      </c>
      <c r="BI33" s="87">
        <f>anexos!BH$54*0.66*(BH$129/BH$135)</f>
        <v>0</v>
      </c>
      <c r="BJ33" s="87">
        <f>anexos!BI$54*0.66*(BI$129/BI$135)</f>
        <v>0</v>
      </c>
    </row>
    <row r="34" spans="1:62" s="88" customFormat="1" x14ac:dyDescent="0.2">
      <c r="A34" s="86" t="s">
        <v>136</v>
      </c>
      <c r="B34" s="112"/>
      <c r="C34" s="87">
        <f>PARÁMETROS!$C$33*(B$129/B$135)</f>
        <v>0</v>
      </c>
      <c r="D34" s="87">
        <f>PARÁMETROS!$C$33*(C$129/C$135)</f>
        <v>0</v>
      </c>
      <c r="E34" s="87">
        <f>PARÁMETROS!$C$33*(D$129/D$135)</f>
        <v>0</v>
      </c>
      <c r="F34" s="87">
        <f>PARÁMETROS!$C$33*(E$129/E$135)</f>
        <v>0</v>
      </c>
      <c r="G34" s="87">
        <f>PARÁMETROS!$C$33*(F$129/F$135)</f>
        <v>0</v>
      </c>
      <c r="H34" s="87">
        <f>PARÁMETROS!$C$33*(G$129/G$135)</f>
        <v>0</v>
      </c>
      <c r="I34" s="87">
        <f>PARÁMETROS!$C$33*(H$129/H$135)</f>
        <v>0</v>
      </c>
      <c r="J34" s="87">
        <f>PARÁMETROS!$C$33*(I$129/I$135)</f>
        <v>0</v>
      </c>
      <c r="K34" s="87">
        <f>PARÁMETROS!$C$33*(J$129/J$135)</f>
        <v>0</v>
      </c>
      <c r="L34" s="87">
        <f>PARÁMETROS!$C$33*(K$129/K$135)</f>
        <v>0</v>
      </c>
      <c r="M34" s="87">
        <f>PARÁMETROS!$C$33*(L$129/L$135)</f>
        <v>0</v>
      </c>
      <c r="N34" s="87">
        <f>PARÁMETROS!$C$33*(M$129/M$135)</f>
        <v>0</v>
      </c>
      <c r="O34" s="87">
        <f>PARÁMETROS!$D$33*(N$129/N$135)</f>
        <v>0</v>
      </c>
      <c r="P34" s="87">
        <f>PARÁMETROS!$D$33*(O$129/O$135)</f>
        <v>0</v>
      </c>
      <c r="Q34" s="87">
        <f>PARÁMETROS!$D$33*(P$129/P$135)</f>
        <v>0</v>
      </c>
      <c r="R34" s="87">
        <f>PARÁMETROS!$D$33*(Q$129/Q$135)</f>
        <v>0</v>
      </c>
      <c r="S34" s="87">
        <f>PARÁMETROS!$D$33*(R$129/R$135)</f>
        <v>0</v>
      </c>
      <c r="T34" s="87">
        <f>PARÁMETROS!$D$33*(S$129/S$135)</f>
        <v>0</v>
      </c>
      <c r="U34" s="87">
        <f>PARÁMETROS!$D$33*(T$129/T$135)</f>
        <v>0</v>
      </c>
      <c r="V34" s="87">
        <f>PARÁMETROS!$D$33*(U$129/U$135)</f>
        <v>0</v>
      </c>
      <c r="W34" s="87">
        <f>PARÁMETROS!$D$33*(V$129/V$135)</f>
        <v>0</v>
      </c>
      <c r="X34" s="87">
        <f>PARÁMETROS!$D$33*(W$129/W$135)</f>
        <v>0</v>
      </c>
      <c r="Y34" s="87">
        <f>PARÁMETROS!$D$33*(X$129/X$135)</f>
        <v>0</v>
      </c>
      <c r="Z34" s="87">
        <f>PARÁMETROS!$D$33*(Y$129/Y$135)</f>
        <v>0</v>
      </c>
      <c r="AA34" s="87">
        <f>PARÁMETROS!$E$33*(Z$129/Z$135)</f>
        <v>0</v>
      </c>
      <c r="AB34" s="87">
        <f>PARÁMETROS!$E$33*(AA$129/AA$135)</f>
        <v>0</v>
      </c>
      <c r="AC34" s="87">
        <f>PARÁMETROS!$E$33*(AB$129/AB$135)</f>
        <v>0</v>
      </c>
      <c r="AD34" s="87">
        <f>PARÁMETROS!$E$33*(AC$129/AC$135)</f>
        <v>0</v>
      </c>
      <c r="AE34" s="87">
        <f>PARÁMETROS!$E$33*(AD$129/AD$135)</f>
        <v>0</v>
      </c>
      <c r="AF34" s="87">
        <f>PARÁMETROS!$E$33*(AE$129/AE$135)</f>
        <v>0</v>
      </c>
      <c r="AG34" s="87">
        <f>PARÁMETROS!$E$33*(AF$129/AF$135)</f>
        <v>0</v>
      </c>
      <c r="AH34" s="87">
        <f>PARÁMETROS!$E$33*(AG$129/AG$135)</f>
        <v>0</v>
      </c>
      <c r="AI34" s="87">
        <f>PARÁMETROS!$E$33*(AH$129/AH$135)</f>
        <v>0</v>
      </c>
      <c r="AJ34" s="87">
        <f>PARÁMETROS!$E$33*(AI$129/AI$135)</f>
        <v>0</v>
      </c>
      <c r="AK34" s="87">
        <f>PARÁMETROS!$E$33*(AJ$129/AJ$135)</f>
        <v>0</v>
      </c>
      <c r="AL34" s="87">
        <f>PARÁMETROS!$E$33*(AK$129/AK$135)</f>
        <v>0</v>
      </c>
      <c r="AM34" s="87">
        <f>PARÁMETROS!$F$33*(AL$129/AL$135)</f>
        <v>0</v>
      </c>
      <c r="AN34" s="87">
        <f>PARÁMETROS!$F$33*(AM$129/AM$135)</f>
        <v>0</v>
      </c>
      <c r="AO34" s="87">
        <f>PARÁMETROS!$F$33*(AN$129/AN$135)</f>
        <v>0</v>
      </c>
      <c r="AP34" s="87">
        <f>PARÁMETROS!$F$33*(AO$129/AO$135)</f>
        <v>0</v>
      </c>
      <c r="AQ34" s="87">
        <f>PARÁMETROS!$F$33*(AP$129/AP$135)</f>
        <v>0</v>
      </c>
      <c r="AR34" s="87">
        <f>PARÁMETROS!$F$33*(AQ$129/AQ$135)</f>
        <v>0</v>
      </c>
      <c r="AS34" s="87">
        <f>PARÁMETROS!$F$33*(AR$129/AR$135)</f>
        <v>0</v>
      </c>
      <c r="AT34" s="87">
        <f>PARÁMETROS!$F$33*(AS$129/AS$135)</f>
        <v>0</v>
      </c>
      <c r="AU34" s="87">
        <f>PARÁMETROS!$F$33*(AT$129/AT$135)</f>
        <v>0</v>
      </c>
      <c r="AV34" s="87">
        <f>PARÁMETROS!$F$33*(AU$129/AU$135)</f>
        <v>0</v>
      </c>
      <c r="AW34" s="87">
        <f>PARÁMETROS!$F$33*(AV$129/AV$135)</f>
        <v>0</v>
      </c>
      <c r="AX34" s="87">
        <f>PARÁMETROS!$F$33*(AW$129/AW$135)</f>
        <v>0</v>
      </c>
      <c r="AY34" s="87">
        <f>PARÁMETROS!$G$33*(AX$129/AX$135)</f>
        <v>0</v>
      </c>
      <c r="AZ34" s="87">
        <f>PARÁMETROS!$G$33*(AY$129/AY$135)</f>
        <v>0</v>
      </c>
      <c r="BA34" s="87">
        <f>PARÁMETROS!$G$33*(AZ$129/AZ$135)</f>
        <v>0</v>
      </c>
      <c r="BB34" s="87">
        <f>PARÁMETROS!$G$33*(BA$129/BA$135)</f>
        <v>0</v>
      </c>
      <c r="BC34" s="87">
        <f>PARÁMETROS!$G$33*(BB$129/BB$135)</f>
        <v>0</v>
      </c>
      <c r="BD34" s="87">
        <f>PARÁMETROS!$G$33*(BC$129/BC$135)</f>
        <v>0</v>
      </c>
      <c r="BE34" s="87">
        <f>PARÁMETROS!$G$33*(BD$129/BD$135)</f>
        <v>0</v>
      </c>
      <c r="BF34" s="87">
        <f>PARÁMETROS!$G$33*(BE$129/BE$135)</f>
        <v>0</v>
      </c>
      <c r="BG34" s="87">
        <f>PARÁMETROS!$G$33*(BF$129/BF$135)</f>
        <v>0</v>
      </c>
      <c r="BH34" s="87">
        <f>PARÁMETROS!$G$33*(BG$129/BG$135)</f>
        <v>0</v>
      </c>
      <c r="BI34" s="87">
        <f>PARÁMETROS!$G$33*(BH$129/BH$135)</f>
        <v>0</v>
      </c>
      <c r="BJ34" s="87">
        <f>PARÁMETROS!$G$33*(BI$129/BI$135)</f>
        <v>0</v>
      </c>
    </row>
    <row r="35" spans="1:62" s="55" customFormat="1" x14ac:dyDescent="0.2">
      <c r="A35" s="53" t="s">
        <v>11</v>
      </c>
      <c r="B35" s="113"/>
      <c r="C35" s="54">
        <f>+'Colocaciones 1er Año'!B4</f>
        <v>0</v>
      </c>
      <c r="D35" s="54">
        <f>+'Colocaciones 1er Año'!C4</f>
        <v>0</v>
      </c>
      <c r="E35" s="54">
        <f>+'Colocaciones 1er Año'!D4</f>
        <v>0</v>
      </c>
      <c r="F35" s="54">
        <f>+'Colocaciones 1er Año'!E4</f>
        <v>0</v>
      </c>
      <c r="G35" s="54">
        <f>+'Colocaciones 1er Año'!F4</f>
        <v>0</v>
      </c>
      <c r="H35" s="54">
        <f>+'Colocaciones 1er Año'!G4</f>
        <v>0</v>
      </c>
      <c r="I35" s="54">
        <f>+'Colocaciones 1er Año'!H4</f>
        <v>0</v>
      </c>
      <c r="J35" s="54">
        <f>+'Colocaciones 1er Año'!I4</f>
        <v>0</v>
      </c>
      <c r="K35" s="54">
        <f>+'Colocaciones 1er Año'!J4</f>
        <v>0</v>
      </c>
      <c r="L35" s="54">
        <f>+'Colocaciones 1er Año'!K4</f>
        <v>0</v>
      </c>
      <c r="M35" s="54">
        <f>+'Colocaciones 1er Año'!L4</f>
        <v>0</v>
      </c>
      <c r="N35" s="54">
        <f>+'Colocaciones 1er Año'!M4</f>
        <v>0</v>
      </c>
      <c r="O35" s="54">
        <f t="shared" ref="O35:Z35" si="54">+C35*(1+$O$2)</f>
        <v>0</v>
      </c>
      <c r="P35" s="54">
        <f t="shared" si="54"/>
        <v>0</v>
      </c>
      <c r="Q35" s="54">
        <f t="shared" si="54"/>
        <v>0</v>
      </c>
      <c r="R35" s="54">
        <f t="shared" si="54"/>
        <v>0</v>
      </c>
      <c r="S35" s="54">
        <f t="shared" si="54"/>
        <v>0</v>
      </c>
      <c r="T35" s="54">
        <f t="shared" si="54"/>
        <v>0</v>
      </c>
      <c r="U35" s="54">
        <f t="shared" si="54"/>
        <v>0</v>
      </c>
      <c r="V35" s="54">
        <f t="shared" si="54"/>
        <v>0</v>
      </c>
      <c r="W35" s="54">
        <f t="shared" si="54"/>
        <v>0</v>
      </c>
      <c r="X35" s="54">
        <f t="shared" si="54"/>
        <v>0</v>
      </c>
      <c r="Y35" s="54">
        <f t="shared" si="54"/>
        <v>0</v>
      </c>
      <c r="Z35" s="54">
        <f t="shared" si="54"/>
        <v>0</v>
      </c>
      <c r="AA35" s="54">
        <f t="shared" ref="AA35:AL35" si="55">+O35*(1+$AA$2)</f>
        <v>0</v>
      </c>
      <c r="AB35" s="54">
        <f t="shared" si="55"/>
        <v>0</v>
      </c>
      <c r="AC35" s="54">
        <f t="shared" si="55"/>
        <v>0</v>
      </c>
      <c r="AD35" s="54">
        <f t="shared" si="55"/>
        <v>0</v>
      </c>
      <c r="AE35" s="54">
        <f t="shared" si="55"/>
        <v>0</v>
      </c>
      <c r="AF35" s="54">
        <f t="shared" si="55"/>
        <v>0</v>
      </c>
      <c r="AG35" s="54">
        <f t="shared" si="55"/>
        <v>0</v>
      </c>
      <c r="AH35" s="54">
        <f t="shared" si="55"/>
        <v>0</v>
      </c>
      <c r="AI35" s="54">
        <f t="shared" si="55"/>
        <v>0</v>
      </c>
      <c r="AJ35" s="54">
        <f t="shared" si="55"/>
        <v>0</v>
      </c>
      <c r="AK35" s="54">
        <f t="shared" si="55"/>
        <v>0</v>
      </c>
      <c r="AL35" s="54">
        <f t="shared" si="55"/>
        <v>0</v>
      </c>
      <c r="AM35" s="54">
        <f t="shared" ref="AM35:AX35" si="56">+AA35*(1+$AM$2)</f>
        <v>0</v>
      </c>
      <c r="AN35" s="54">
        <f t="shared" si="56"/>
        <v>0</v>
      </c>
      <c r="AO35" s="54">
        <f t="shared" si="56"/>
        <v>0</v>
      </c>
      <c r="AP35" s="54">
        <f t="shared" si="56"/>
        <v>0</v>
      </c>
      <c r="AQ35" s="54">
        <f t="shared" si="56"/>
        <v>0</v>
      </c>
      <c r="AR35" s="54">
        <f t="shared" si="56"/>
        <v>0</v>
      </c>
      <c r="AS35" s="54">
        <f t="shared" si="56"/>
        <v>0</v>
      </c>
      <c r="AT35" s="54">
        <f t="shared" si="56"/>
        <v>0</v>
      </c>
      <c r="AU35" s="54">
        <f t="shared" si="56"/>
        <v>0</v>
      </c>
      <c r="AV35" s="54">
        <f t="shared" si="56"/>
        <v>0</v>
      </c>
      <c r="AW35" s="54">
        <f t="shared" si="56"/>
        <v>0</v>
      </c>
      <c r="AX35" s="54">
        <f t="shared" si="56"/>
        <v>0</v>
      </c>
      <c r="AY35" s="54">
        <f t="shared" ref="AY35:BJ35" si="57">+AM35*(1+$AY$2)</f>
        <v>0</v>
      </c>
      <c r="AZ35" s="54">
        <f t="shared" si="57"/>
        <v>0</v>
      </c>
      <c r="BA35" s="54">
        <f t="shared" si="57"/>
        <v>0</v>
      </c>
      <c r="BB35" s="54">
        <f t="shared" si="57"/>
        <v>0</v>
      </c>
      <c r="BC35" s="54">
        <f t="shared" si="57"/>
        <v>0</v>
      </c>
      <c r="BD35" s="54">
        <f t="shared" si="57"/>
        <v>0</v>
      </c>
      <c r="BE35" s="54">
        <f t="shared" si="57"/>
        <v>0</v>
      </c>
      <c r="BF35" s="54">
        <f t="shared" si="57"/>
        <v>0</v>
      </c>
      <c r="BG35" s="54">
        <f t="shared" si="57"/>
        <v>0</v>
      </c>
      <c r="BH35" s="54">
        <f t="shared" si="57"/>
        <v>0</v>
      </c>
      <c r="BI35" s="54">
        <f t="shared" si="57"/>
        <v>0</v>
      </c>
      <c r="BJ35" s="54">
        <f t="shared" si="57"/>
        <v>0</v>
      </c>
    </row>
    <row r="36" spans="1:62" s="55" customFormat="1" ht="13.5" thickBot="1" x14ac:dyDescent="0.25">
      <c r="A36" s="53" t="s">
        <v>137</v>
      </c>
      <c r="B36" s="113"/>
      <c r="C36" s="54">
        <f>+'Colocaciones 1er Año'!B16</f>
        <v>0</v>
      </c>
      <c r="D36" s="54">
        <f>+'Colocaciones 1er Año'!C16</f>
        <v>0</v>
      </c>
      <c r="E36" s="54">
        <f>+'Colocaciones 1er Año'!D16</f>
        <v>0</v>
      </c>
      <c r="F36" s="54">
        <f>+'Colocaciones 1er Año'!E16</f>
        <v>0</v>
      </c>
      <c r="G36" s="54">
        <f>+'Colocaciones 1er Año'!F16</f>
        <v>0</v>
      </c>
      <c r="H36" s="54">
        <f>+'Colocaciones 1er Año'!G16</f>
        <v>0</v>
      </c>
      <c r="I36" s="54">
        <f>+'Colocaciones 1er Año'!H16</f>
        <v>0</v>
      </c>
      <c r="J36" s="54">
        <f>+'Colocaciones 1er Año'!I16</f>
        <v>0</v>
      </c>
      <c r="K36" s="54">
        <f>+'Colocaciones 1er Año'!J16</f>
        <v>0</v>
      </c>
      <c r="L36" s="54">
        <f>+'Colocaciones 1er Año'!K16</f>
        <v>0</v>
      </c>
      <c r="M36" s="54">
        <f>+'Colocaciones 1er Año'!L16</f>
        <v>0</v>
      </c>
      <c r="N36" s="54">
        <f>+'Colocaciones 1er Año'!M16</f>
        <v>0</v>
      </c>
      <c r="O36" s="54">
        <f t="shared" ref="O36:Z36" si="58">+C36*(1+$O$2)</f>
        <v>0</v>
      </c>
      <c r="P36" s="54">
        <f t="shared" si="58"/>
        <v>0</v>
      </c>
      <c r="Q36" s="54">
        <f t="shared" si="58"/>
        <v>0</v>
      </c>
      <c r="R36" s="54">
        <f t="shared" si="58"/>
        <v>0</v>
      </c>
      <c r="S36" s="54">
        <f t="shared" si="58"/>
        <v>0</v>
      </c>
      <c r="T36" s="54">
        <f t="shared" si="58"/>
        <v>0</v>
      </c>
      <c r="U36" s="54">
        <f t="shared" si="58"/>
        <v>0</v>
      </c>
      <c r="V36" s="54">
        <f t="shared" si="58"/>
        <v>0</v>
      </c>
      <c r="W36" s="54">
        <f t="shared" si="58"/>
        <v>0</v>
      </c>
      <c r="X36" s="54">
        <f t="shared" si="58"/>
        <v>0</v>
      </c>
      <c r="Y36" s="54">
        <f t="shared" si="58"/>
        <v>0</v>
      </c>
      <c r="Z36" s="54">
        <f t="shared" si="58"/>
        <v>0</v>
      </c>
      <c r="AA36" s="54">
        <f t="shared" ref="AA36:AL36" si="59">+O36*(1+$AA$2)</f>
        <v>0</v>
      </c>
      <c r="AB36" s="54">
        <f t="shared" si="59"/>
        <v>0</v>
      </c>
      <c r="AC36" s="54">
        <f t="shared" si="59"/>
        <v>0</v>
      </c>
      <c r="AD36" s="54">
        <f t="shared" si="59"/>
        <v>0</v>
      </c>
      <c r="AE36" s="54">
        <f t="shared" si="59"/>
        <v>0</v>
      </c>
      <c r="AF36" s="54">
        <f t="shared" si="59"/>
        <v>0</v>
      </c>
      <c r="AG36" s="54">
        <f t="shared" si="59"/>
        <v>0</v>
      </c>
      <c r="AH36" s="54">
        <f t="shared" si="59"/>
        <v>0</v>
      </c>
      <c r="AI36" s="54">
        <f t="shared" si="59"/>
        <v>0</v>
      </c>
      <c r="AJ36" s="54">
        <f t="shared" si="59"/>
        <v>0</v>
      </c>
      <c r="AK36" s="54">
        <f t="shared" si="59"/>
        <v>0</v>
      </c>
      <c r="AL36" s="54">
        <f t="shared" si="59"/>
        <v>0</v>
      </c>
      <c r="AM36" s="54">
        <f t="shared" ref="AM36:AX36" si="60">+AA36*(1+$AM$2)</f>
        <v>0</v>
      </c>
      <c r="AN36" s="54">
        <f t="shared" si="60"/>
        <v>0</v>
      </c>
      <c r="AO36" s="54">
        <f t="shared" si="60"/>
        <v>0</v>
      </c>
      <c r="AP36" s="54">
        <f t="shared" si="60"/>
        <v>0</v>
      </c>
      <c r="AQ36" s="54">
        <f t="shared" si="60"/>
        <v>0</v>
      </c>
      <c r="AR36" s="54">
        <f t="shared" si="60"/>
        <v>0</v>
      </c>
      <c r="AS36" s="54">
        <f t="shared" si="60"/>
        <v>0</v>
      </c>
      <c r="AT36" s="54">
        <f t="shared" si="60"/>
        <v>0</v>
      </c>
      <c r="AU36" s="54">
        <f t="shared" si="60"/>
        <v>0</v>
      </c>
      <c r="AV36" s="54">
        <f t="shared" si="60"/>
        <v>0</v>
      </c>
      <c r="AW36" s="54">
        <f t="shared" si="60"/>
        <v>0</v>
      </c>
      <c r="AX36" s="54">
        <f t="shared" si="60"/>
        <v>0</v>
      </c>
      <c r="AY36" s="54">
        <f t="shared" ref="AY36:BJ36" si="61">+AM36*(1+$AY$2)</f>
        <v>0</v>
      </c>
      <c r="AZ36" s="54">
        <f t="shared" si="61"/>
        <v>0</v>
      </c>
      <c r="BA36" s="54">
        <f t="shared" si="61"/>
        <v>0</v>
      </c>
      <c r="BB36" s="54">
        <f t="shared" si="61"/>
        <v>0</v>
      </c>
      <c r="BC36" s="54">
        <f t="shared" si="61"/>
        <v>0</v>
      </c>
      <c r="BD36" s="54">
        <f t="shared" si="61"/>
        <v>0</v>
      </c>
      <c r="BE36" s="54">
        <f t="shared" si="61"/>
        <v>0</v>
      </c>
      <c r="BF36" s="54">
        <f t="shared" si="61"/>
        <v>0</v>
      </c>
      <c r="BG36" s="54">
        <f t="shared" si="61"/>
        <v>0</v>
      </c>
      <c r="BH36" s="54">
        <f t="shared" si="61"/>
        <v>0</v>
      </c>
      <c r="BI36" s="54">
        <f t="shared" si="61"/>
        <v>0</v>
      </c>
      <c r="BJ36" s="54">
        <f t="shared" si="61"/>
        <v>0</v>
      </c>
    </row>
    <row r="37" spans="1:62" s="7" customFormat="1" ht="13.5" thickBot="1" x14ac:dyDescent="0.25">
      <c r="A37" s="13" t="s">
        <v>12</v>
      </c>
      <c r="B37" s="114"/>
      <c r="C37" s="14">
        <f t="shared" ref="C37:AH37" si="62">+C28+C29+C35-C30-C31-C32-C33-C34-C36</f>
        <v>0</v>
      </c>
      <c r="D37" s="14">
        <f t="shared" si="62"/>
        <v>0</v>
      </c>
      <c r="E37" s="14">
        <f t="shared" si="62"/>
        <v>0</v>
      </c>
      <c r="F37" s="14">
        <f t="shared" si="62"/>
        <v>0</v>
      </c>
      <c r="G37" s="14">
        <f t="shared" si="62"/>
        <v>0</v>
      </c>
      <c r="H37" s="14">
        <f t="shared" si="62"/>
        <v>0</v>
      </c>
      <c r="I37" s="14">
        <f t="shared" si="62"/>
        <v>0</v>
      </c>
      <c r="J37" s="14">
        <f t="shared" si="62"/>
        <v>0</v>
      </c>
      <c r="K37" s="14">
        <f t="shared" si="62"/>
        <v>0</v>
      </c>
      <c r="L37" s="14">
        <f t="shared" si="62"/>
        <v>0</v>
      </c>
      <c r="M37" s="14">
        <f t="shared" si="62"/>
        <v>0</v>
      </c>
      <c r="N37" s="14">
        <f t="shared" si="62"/>
        <v>0</v>
      </c>
      <c r="O37" s="14">
        <f t="shared" si="62"/>
        <v>0</v>
      </c>
      <c r="P37" s="14">
        <f t="shared" si="62"/>
        <v>0</v>
      </c>
      <c r="Q37" s="14">
        <f t="shared" si="62"/>
        <v>0</v>
      </c>
      <c r="R37" s="14">
        <f t="shared" si="62"/>
        <v>0</v>
      </c>
      <c r="S37" s="14">
        <f t="shared" si="62"/>
        <v>0</v>
      </c>
      <c r="T37" s="14">
        <f t="shared" si="62"/>
        <v>0</v>
      </c>
      <c r="U37" s="14">
        <f t="shared" si="62"/>
        <v>0</v>
      </c>
      <c r="V37" s="14">
        <f t="shared" si="62"/>
        <v>0</v>
      </c>
      <c r="W37" s="14">
        <f t="shared" si="62"/>
        <v>0</v>
      </c>
      <c r="X37" s="14">
        <f t="shared" si="62"/>
        <v>0</v>
      </c>
      <c r="Y37" s="14">
        <f t="shared" si="62"/>
        <v>0</v>
      </c>
      <c r="Z37" s="14">
        <f t="shared" si="62"/>
        <v>0</v>
      </c>
      <c r="AA37" s="14">
        <f t="shared" si="62"/>
        <v>0</v>
      </c>
      <c r="AB37" s="14">
        <f t="shared" si="62"/>
        <v>0</v>
      </c>
      <c r="AC37" s="14">
        <f t="shared" si="62"/>
        <v>0</v>
      </c>
      <c r="AD37" s="14">
        <f t="shared" si="62"/>
        <v>0</v>
      </c>
      <c r="AE37" s="14">
        <f t="shared" si="62"/>
        <v>0</v>
      </c>
      <c r="AF37" s="14">
        <f t="shared" si="62"/>
        <v>0</v>
      </c>
      <c r="AG37" s="14">
        <f t="shared" si="62"/>
        <v>0</v>
      </c>
      <c r="AH37" s="14">
        <f t="shared" si="62"/>
        <v>0</v>
      </c>
      <c r="AI37" s="14">
        <f t="shared" ref="AI37:BJ37" si="63">+AI28+AI29+AI35-AI30-AI31-AI32-AI33-AI34-AI36</f>
        <v>0</v>
      </c>
      <c r="AJ37" s="14">
        <f t="shared" si="63"/>
        <v>0</v>
      </c>
      <c r="AK37" s="14">
        <f t="shared" si="63"/>
        <v>0</v>
      </c>
      <c r="AL37" s="14">
        <f t="shared" si="63"/>
        <v>0</v>
      </c>
      <c r="AM37" s="14">
        <f t="shared" si="63"/>
        <v>0</v>
      </c>
      <c r="AN37" s="14">
        <f t="shared" si="63"/>
        <v>0</v>
      </c>
      <c r="AO37" s="14">
        <f t="shared" si="63"/>
        <v>0</v>
      </c>
      <c r="AP37" s="14">
        <f t="shared" si="63"/>
        <v>0</v>
      </c>
      <c r="AQ37" s="14">
        <f t="shared" si="63"/>
        <v>0</v>
      </c>
      <c r="AR37" s="14">
        <f t="shared" si="63"/>
        <v>0</v>
      </c>
      <c r="AS37" s="14">
        <f t="shared" si="63"/>
        <v>0</v>
      </c>
      <c r="AT37" s="14">
        <f t="shared" si="63"/>
        <v>0</v>
      </c>
      <c r="AU37" s="14">
        <f t="shared" si="63"/>
        <v>0</v>
      </c>
      <c r="AV37" s="14">
        <f t="shared" si="63"/>
        <v>0</v>
      </c>
      <c r="AW37" s="14">
        <f t="shared" si="63"/>
        <v>0</v>
      </c>
      <c r="AX37" s="14">
        <f t="shared" si="63"/>
        <v>0</v>
      </c>
      <c r="AY37" s="14">
        <f t="shared" si="63"/>
        <v>0</v>
      </c>
      <c r="AZ37" s="14">
        <f t="shared" si="63"/>
        <v>0</v>
      </c>
      <c r="BA37" s="14">
        <f t="shared" si="63"/>
        <v>0</v>
      </c>
      <c r="BB37" s="14">
        <f t="shared" si="63"/>
        <v>0</v>
      </c>
      <c r="BC37" s="14">
        <f t="shared" si="63"/>
        <v>0</v>
      </c>
      <c r="BD37" s="14">
        <f t="shared" si="63"/>
        <v>0</v>
      </c>
      <c r="BE37" s="14">
        <f t="shared" si="63"/>
        <v>0</v>
      </c>
      <c r="BF37" s="14">
        <f t="shared" si="63"/>
        <v>0</v>
      </c>
      <c r="BG37" s="14">
        <f t="shared" si="63"/>
        <v>0</v>
      </c>
      <c r="BH37" s="14">
        <f t="shared" si="63"/>
        <v>0</v>
      </c>
      <c r="BI37" s="14">
        <f t="shared" si="63"/>
        <v>0</v>
      </c>
      <c r="BJ37" s="14">
        <f t="shared" si="63"/>
        <v>0</v>
      </c>
    </row>
    <row r="38" spans="1:62" s="151" customFormat="1" ht="16.5" thickBot="1" x14ac:dyDescent="0.3">
      <c r="A38" s="150"/>
      <c r="B38" s="150"/>
      <c r="O38" s="151">
        <f>+$O$2</f>
        <v>0.16</v>
      </c>
      <c r="AA38" s="151">
        <f>+$AA$2</f>
        <v>0.12</v>
      </c>
      <c r="AM38" s="151">
        <f>+AM26</f>
        <v>0.08</v>
      </c>
      <c r="AY38" s="151">
        <f>+AY2</f>
        <v>0.08</v>
      </c>
    </row>
    <row r="39" spans="1:62" s="7" customFormat="1" ht="13.5" thickBot="1" x14ac:dyDescent="0.25">
      <c r="A39" s="8" t="str">
        <f>+PARÁMETROS!A44</f>
        <v>LINEA 4</v>
      </c>
      <c r="B39" s="107"/>
      <c r="C39" s="9">
        <f t="shared" ref="C39:N39" si="64">+C3</f>
        <v>44957</v>
      </c>
      <c r="D39" s="9">
        <f t="shared" si="64"/>
        <v>44985</v>
      </c>
      <c r="E39" s="9">
        <f t="shared" si="64"/>
        <v>45016</v>
      </c>
      <c r="F39" s="9">
        <f t="shared" si="64"/>
        <v>45046</v>
      </c>
      <c r="G39" s="9">
        <f t="shared" si="64"/>
        <v>45077</v>
      </c>
      <c r="H39" s="9">
        <f t="shared" si="64"/>
        <v>45107</v>
      </c>
      <c r="I39" s="9">
        <f t="shared" si="64"/>
        <v>45138</v>
      </c>
      <c r="J39" s="9">
        <f t="shared" si="64"/>
        <v>45169</v>
      </c>
      <c r="K39" s="9">
        <f t="shared" si="64"/>
        <v>45199</v>
      </c>
      <c r="L39" s="9">
        <f t="shared" si="64"/>
        <v>45230</v>
      </c>
      <c r="M39" s="9">
        <f t="shared" si="64"/>
        <v>45260</v>
      </c>
      <c r="N39" s="9">
        <f t="shared" si="64"/>
        <v>45291</v>
      </c>
      <c r="O39" s="9">
        <f t="shared" ref="O39:Z39" si="65">+O27</f>
        <v>45322</v>
      </c>
      <c r="P39" s="9">
        <f t="shared" si="65"/>
        <v>45351</v>
      </c>
      <c r="Q39" s="9">
        <f t="shared" si="65"/>
        <v>45382</v>
      </c>
      <c r="R39" s="9">
        <f t="shared" si="65"/>
        <v>45412</v>
      </c>
      <c r="S39" s="9">
        <f t="shared" si="65"/>
        <v>45443</v>
      </c>
      <c r="T39" s="9">
        <f t="shared" si="65"/>
        <v>45473</v>
      </c>
      <c r="U39" s="9">
        <f t="shared" si="65"/>
        <v>45504</v>
      </c>
      <c r="V39" s="9">
        <f t="shared" si="65"/>
        <v>45535</v>
      </c>
      <c r="W39" s="9">
        <f t="shared" si="65"/>
        <v>45565</v>
      </c>
      <c r="X39" s="9">
        <f t="shared" si="65"/>
        <v>45596</v>
      </c>
      <c r="Y39" s="9">
        <f t="shared" si="65"/>
        <v>45626</v>
      </c>
      <c r="Z39" s="9">
        <f t="shared" si="65"/>
        <v>45657</v>
      </c>
      <c r="AA39" s="9">
        <f t="shared" ref="AA39:BJ39" si="66">+AA27</f>
        <v>45688</v>
      </c>
      <c r="AB39" s="9">
        <f t="shared" si="66"/>
        <v>45716</v>
      </c>
      <c r="AC39" s="9">
        <f t="shared" si="66"/>
        <v>45747</v>
      </c>
      <c r="AD39" s="9">
        <f t="shared" si="66"/>
        <v>45777</v>
      </c>
      <c r="AE39" s="9">
        <f t="shared" si="66"/>
        <v>45808</v>
      </c>
      <c r="AF39" s="9">
        <f t="shared" si="66"/>
        <v>45838</v>
      </c>
      <c r="AG39" s="9">
        <f t="shared" si="66"/>
        <v>45869</v>
      </c>
      <c r="AH39" s="9">
        <f t="shared" si="66"/>
        <v>45900</v>
      </c>
      <c r="AI39" s="9">
        <f t="shared" si="66"/>
        <v>45930</v>
      </c>
      <c r="AJ39" s="9">
        <f t="shared" si="66"/>
        <v>45961</v>
      </c>
      <c r="AK39" s="9">
        <f t="shared" si="66"/>
        <v>45991</v>
      </c>
      <c r="AL39" s="9">
        <f t="shared" si="66"/>
        <v>46022</v>
      </c>
      <c r="AM39" s="9">
        <f>+AM27</f>
        <v>46053</v>
      </c>
      <c r="AN39" s="9">
        <f t="shared" si="66"/>
        <v>46081</v>
      </c>
      <c r="AO39" s="9">
        <f t="shared" si="66"/>
        <v>46112</v>
      </c>
      <c r="AP39" s="9">
        <f t="shared" si="66"/>
        <v>46142</v>
      </c>
      <c r="AQ39" s="9">
        <f t="shared" si="66"/>
        <v>46173</v>
      </c>
      <c r="AR39" s="9">
        <f t="shared" si="66"/>
        <v>46203</v>
      </c>
      <c r="AS39" s="9">
        <f t="shared" si="66"/>
        <v>46234</v>
      </c>
      <c r="AT39" s="9">
        <f t="shared" si="66"/>
        <v>46265</v>
      </c>
      <c r="AU39" s="9">
        <f t="shared" si="66"/>
        <v>46295</v>
      </c>
      <c r="AV39" s="9">
        <f t="shared" si="66"/>
        <v>46326</v>
      </c>
      <c r="AW39" s="9">
        <f t="shared" si="66"/>
        <v>46356</v>
      </c>
      <c r="AX39" s="9">
        <f t="shared" si="66"/>
        <v>46387</v>
      </c>
      <c r="AY39" s="9">
        <f t="shared" si="66"/>
        <v>46418</v>
      </c>
      <c r="AZ39" s="9">
        <f t="shared" si="66"/>
        <v>46446</v>
      </c>
      <c r="BA39" s="9">
        <f t="shared" si="66"/>
        <v>46477</v>
      </c>
      <c r="BB39" s="9">
        <f t="shared" si="66"/>
        <v>46507</v>
      </c>
      <c r="BC39" s="9">
        <f t="shared" si="66"/>
        <v>46538</v>
      </c>
      <c r="BD39" s="9">
        <f t="shared" si="66"/>
        <v>46568</v>
      </c>
      <c r="BE39" s="9">
        <f t="shared" si="66"/>
        <v>46599</v>
      </c>
      <c r="BF39" s="9">
        <f t="shared" si="66"/>
        <v>46630</v>
      </c>
      <c r="BG39" s="9">
        <f t="shared" si="66"/>
        <v>46660</v>
      </c>
      <c r="BH39" s="9">
        <f t="shared" si="66"/>
        <v>46691</v>
      </c>
      <c r="BI39" s="9">
        <f t="shared" si="66"/>
        <v>46721</v>
      </c>
      <c r="BJ39" s="9">
        <f t="shared" si="66"/>
        <v>46752</v>
      </c>
    </row>
    <row r="40" spans="1:62" s="7" customFormat="1" ht="13.5" thickTop="1" x14ac:dyDescent="0.2">
      <c r="A40" s="10" t="s">
        <v>9</v>
      </c>
      <c r="B40" s="108"/>
      <c r="C40" s="11">
        <f>+PARÁMETROS!$D$64</f>
        <v>0</v>
      </c>
      <c r="D40" s="11">
        <f t="shared" ref="D40:N40" si="67">+C49</f>
        <v>0</v>
      </c>
      <c r="E40" s="11">
        <f t="shared" si="67"/>
        <v>0</v>
      </c>
      <c r="F40" s="11">
        <f t="shared" si="67"/>
        <v>0</v>
      </c>
      <c r="G40" s="11">
        <f t="shared" si="67"/>
        <v>0</v>
      </c>
      <c r="H40" s="11">
        <f t="shared" si="67"/>
        <v>0</v>
      </c>
      <c r="I40" s="11">
        <f t="shared" si="67"/>
        <v>0</v>
      </c>
      <c r="J40" s="11">
        <f t="shared" si="67"/>
        <v>0</v>
      </c>
      <c r="K40" s="11">
        <f t="shared" si="67"/>
        <v>0</v>
      </c>
      <c r="L40" s="11">
        <f t="shared" si="67"/>
        <v>0</v>
      </c>
      <c r="M40" s="11">
        <f t="shared" si="67"/>
        <v>0</v>
      </c>
      <c r="N40" s="11">
        <f t="shared" si="67"/>
        <v>0</v>
      </c>
      <c r="O40" s="11">
        <f>+N49</f>
        <v>0</v>
      </c>
      <c r="P40" s="11">
        <f t="shared" ref="P40:Z40" si="68">+O49</f>
        <v>0</v>
      </c>
      <c r="Q40" s="11">
        <f t="shared" si="68"/>
        <v>0</v>
      </c>
      <c r="R40" s="11">
        <f t="shared" si="68"/>
        <v>0</v>
      </c>
      <c r="S40" s="11">
        <f t="shared" si="68"/>
        <v>0</v>
      </c>
      <c r="T40" s="11">
        <f t="shared" si="68"/>
        <v>0</v>
      </c>
      <c r="U40" s="11">
        <f t="shared" si="68"/>
        <v>0</v>
      </c>
      <c r="V40" s="11">
        <f t="shared" si="68"/>
        <v>0</v>
      </c>
      <c r="W40" s="11">
        <f t="shared" si="68"/>
        <v>0</v>
      </c>
      <c r="X40" s="11">
        <f t="shared" si="68"/>
        <v>0</v>
      </c>
      <c r="Y40" s="11">
        <f t="shared" si="68"/>
        <v>0</v>
      </c>
      <c r="Z40" s="12">
        <f t="shared" si="68"/>
        <v>0</v>
      </c>
      <c r="AA40" s="11">
        <f>+Z49</f>
        <v>0</v>
      </c>
      <c r="AB40" s="11">
        <f t="shared" ref="AB40:AL40" si="69">+AA49</f>
        <v>0</v>
      </c>
      <c r="AC40" s="11">
        <f t="shared" si="69"/>
        <v>0</v>
      </c>
      <c r="AD40" s="11">
        <f t="shared" si="69"/>
        <v>0</v>
      </c>
      <c r="AE40" s="11">
        <f t="shared" si="69"/>
        <v>0</v>
      </c>
      <c r="AF40" s="11">
        <f t="shared" si="69"/>
        <v>0</v>
      </c>
      <c r="AG40" s="11">
        <f t="shared" si="69"/>
        <v>0</v>
      </c>
      <c r="AH40" s="11">
        <f t="shared" si="69"/>
        <v>0</v>
      </c>
      <c r="AI40" s="11">
        <f t="shared" si="69"/>
        <v>0</v>
      </c>
      <c r="AJ40" s="11">
        <f t="shared" si="69"/>
        <v>0</v>
      </c>
      <c r="AK40" s="11">
        <f t="shared" si="69"/>
        <v>0</v>
      </c>
      <c r="AL40" s="12">
        <f t="shared" si="69"/>
        <v>0</v>
      </c>
      <c r="AM40" s="11">
        <f>+AL49</f>
        <v>0</v>
      </c>
      <c r="AN40" s="11">
        <f t="shared" ref="AN40:AX40" si="70">+AM49</f>
        <v>0</v>
      </c>
      <c r="AO40" s="11">
        <f t="shared" si="70"/>
        <v>0</v>
      </c>
      <c r="AP40" s="11">
        <f t="shared" si="70"/>
        <v>0</v>
      </c>
      <c r="AQ40" s="11">
        <f t="shared" si="70"/>
        <v>0</v>
      </c>
      <c r="AR40" s="11">
        <f t="shared" si="70"/>
        <v>0</v>
      </c>
      <c r="AS40" s="11">
        <f t="shared" si="70"/>
        <v>0</v>
      </c>
      <c r="AT40" s="11">
        <f t="shared" si="70"/>
        <v>0</v>
      </c>
      <c r="AU40" s="11">
        <f t="shared" si="70"/>
        <v>0</v>
      </c>
      <c r="AV40" s="11">
        <f t="shared" si="70"/>
        <v>0</v>
      </c>
      <c r="AW40" s="11">
        <f t="shared" si="70"/>
        <v>0</v>
      </c>
      <c r="AX40" s="12">
        <f t="shared" si="70"/>
        <v>0</v>
      </c>
      <c r="AY40" s="11">
        <f>+AX49</f>
        <v>0</v>
      </c>
      <c r="AZ40" s="11">
        <f t="shared" ref="AZ40:BJ40" si="71">+AY49</f>
        <v>0</v>
      </c>
      <c r="BA40" s="11">
        <f t="shared" si="71"/>
        <v>0</v>
      </c>
      <c r="BB40" s="11">
        <f t="shared" si="71"/>
        <v>0</v>
      </c>
      <c r="BC40" s="11">
        <f t="shared" si="71"/>
        <v>0</v>
      </c>
      <c r="BD40" s="11">
        <f t="shared" si="71"/>
        <v>0</v>
      </c>
      <c r="BE40" s="11">
        <f t="shared" si="71"/>
        <v>0</v>
      </c>
      <c r="BF40" s="11">
        <f t="shared" si="71"/>
        <v>0</v>
      </c>
      <c r="BG40" s="11">
        <f t="shared" si="71"/>
        <v>0</v>
      </c>
      <c r="BH40" s="11">
        <f t="shared" si="71"/>
        <v>0</v>
      </c>
      <c r="BI40" s="11">
        <f t="shared" si="71"/>
        <v>0</v>
      </c>
      <c r="BJ40" s="12">
        <f t="shared" si="71"/>
        <v>0</v>
      </c>
    </row>
    <row r="41" spans="1:62" s="57" customFormat="1" x14ac:dyDescent="0.2">
      <c r="A41" s="48" t="s">
        <v>1480</v>
      </c>
      <c r="B41" s="109"/>
      <c r="C41" s="56">
        <f>+C40*PARÁMETROS!$C$44*97%</f>
        <v>0</v>
      </c>
      <c r="D41" s="56">
        <f>+D40*PARÁMETROS!$C$44*97%</f>
        <v>0</v>
      </c>
      <c r="E41" s="56">
        <f>+E40*PARÁMETROS!$C$44*97%</f>
        <v>0</v>
      </c>
      <c r="F41" s="56">
        <f>+F40*PARÁMETROS!$C$44*97%</f>
        <v>0</v>
      </c>
      <c r="G41" s="56">
        <f>+G40*PARÁMETROS!$C$44*97%</f>
        <v>0</v>
      </c>
      <c r="H41" s="56">
        <f>+H40*PARÁMETROS!$C$44*97%</f>
        <v>0</v>
      </c>
      <c r="I41" s="56">
        <f>+I40*PARÁMETROS!$C$44*97%</f>
        <v>0</v>
      </c>
      <c r="J41" s="56">
        <f>+J40*PARÁMETROS!$C$44*97%</f>
        <v>0</v>
      </c>
      <c r="K41" s="56">
        <f>+K40*PARÁMETROS!$C$44*97%</f>
        <v>0</v>
      </c>
      <c r="L41" s="56">
        <f>+L40*PARÁMETROS!$C$44*97%</f>
        <v>0</v>
      </c>
      <c r="M41" s="56">
        <f>+M40*PARÁMETROS!$C$44*97%</f>
        <v>0</v>
      </c>
      <c r="N41" s="56">
        <f>+N40*PARÁMETROS!$C$44*97%</f>
        <v>0</v>
      </c>
      <c r="O41" s="56">
        <f>+O40*PARÁMETROS!$D$44*97%</f>
        <v>0</v>
      </c>
      <c r="P41" s="56">
        <f>+P40*PARÁMETROS!$D$44*97%</f>
        <v>0</v>
      </c>
      <c r="Q41" s="56">
        <f>+Q40*PARÁMETROS!$D$44*97%</f>
        <v>0</v>
      </c>
      <c r="R41" s="56">
        <f>+R40*PARÁMETROS!$D$44*97%</f>
        <v>0</v>
      </c>
      <c r="S41" s="56">
        <f>+S40*PARÁMETROS!$D$44*97%</f>
        <v>0</v>
      </c>
      <c r="T41" s="56">
        <f>+T40*PARÁMETROS!$D$44*97%</f>
        <v>0</v>
      </c>
      <c r="U41" s="56">
        <f>+U40*PARÁMETROS!$D$44*97%</f>
        <v>0</v>
      </c>
      <c r="V41" s="56">
        <f>+V40*PARÁMETROS!$D$44*97%</f>
        <v>0</v>
      </c>
      <c r="W41" s="56">
        <f>+W40*PARÁMETROS!$D$44*97%</f>
        <v>0</v>
      </c>
      <c r="X41" s="56">
        <f>+X40*PARÁMETROS!$D$44*97%</f>
        <v>0</v>
      </c>
      <c r="Y41" s="56">
        <f>+Y40*PARÁMETROS!$D$44*97%</f>
        <v>0</v>
      </c>
      <c r="Z41" s="56">
        <f>+Z40*PARÁMETROS!$D$44*97%</f>
        <v>0</v>
      </c>
      <c r="AA41" s="56">
        <f>+AA40*PARÁMETROS!$E$44*97%</f>
        <v>0</v>
      </c>
      <c r="AB41" s="56">
        <f>+AB40*PARÁMETROS!$E$44*97%</f>
        <v>0</v>
      </c>
      <c r="AC41" s="56">
        <f>+AC40*PARÁMETROS!$E$44*97%</f>
        <v>0</v>
      </c>
      <c r="AD41" s="56">
        <f>+AD40*PARÁMETROS!$E$44*97%</f>
        <v>0</v>
      </c>
      <c r="AE41" s="56">
        <f>+AE40*PARÁMETROS!$E$44*97%</f>
        <v>0</v>
      </c>
      <c r="AF41" s="56">
        <f>+AF40*PARÁMETROS!$E$44*97%</f>
        <v>0</v>
      </c>
      <c r="AG41" s="56">
        <f>+AG40*PARÁMETROS!$E$44*97%</f>
        <v>0</v>
      </c>
      <c r="AH41" s="56">
        <f>+AH40*PARÁMETROS!$E$44*97%</f>
        <v>0</v>
      </c>
      <c r="AI41" s="56">
        <f>+AI40*PARÁMETROS!$E$44*97%</f>
        <v>0</v>
      </c>
      <c r="AJ41" s="56">
        <f>+AJ40*PARÁMETROS!$E$44*97%</f>
        <v>0</v>
      </c>
      <c r="AK41" s="56">
        <f>+AK40*PARÁMETROS!$E$44*97%</f>
        <v>0</v>
      </c>
      <c r="AL41" s="56">
        <f>+AL40*PARÁMETROS!$E$44*97%</f>
        <v>0</v>
      </c>
      <c r="AM41" s="56">
        <f>+AM40*PARÁMETROS!$F$44*97%</f>
        <v>0</v>
      </c>
      <c r="AN41" s="56">
        <f>+AN40*PARÁMETROS!$F$44*97%</f>
        <v>0</v>
      </c>
      <c r="AO41" s="56">
        <f>+AO40*PARÁMETROS!$F$44*97%</f>
        <v>0</v>
      </c>
      <c r="AP41" s="56">
        <f>+AP40*PARÁMETROS!$F$44*97%</f>
        <v>0</v>
      </c>
      <c r="AQ41" s="56">
        <f>+AQ40*PARÁMETROS!$F$44*97%</f>
        <v>0</v>
      </c>
      <c r="AR41" s="56">
        <f>+AR40*PARÁMETROS!$F$44*97%</f>
        <v>0</v>
      </c>
      <c r="AS41" s="56">
        <f>+AS40*PARÁMETROS!$F$44*97%</f>
        <v>0</v>
      </c>
      <c r="AT41" s="56">
        <f>+AT40*PARÁMETROS!$F$44*97%</f>
        <v>0</v>
      </c>
      <c r="AU41" s="56">
        <f>+AU40*PARÁMETROS!$F$44*97%</f>
        <v>0</v>
      </c>
      <c r="AV41" s="56">
        <f>+AV40*PARÁMETROS!$F$44*97%</f>
        <v>0</v>
      </c>
      <c r="AW41" s="56">
        <f>+AW40*PARÁMETROS!$F$44*97%</f>
        <v>0</v>
      </c>
      <c r="AX41" s="56">
        <f>+AX40*PARÁMETROS!$F$44*97%</f>
        <v>0</v>
      </c>
      <c r="AY41" s="56">
        <f>+AY40*PARÁMETROS!$G$44*97%</f>
        <v>0</v>
      </c>
      <c r="AZ41" s="56">
        <f>+AZ40*PARÁMETROS!$G$44*97%</f>
        <v>0</v>
      </c>
      <c r="BA41" s="56">
        <f>+BA40*PARÁMETROS!$G$44*97%</f>
        <v>0</v>
      </c>
      <c r="BB41" s="56">
        <f>+BB40*PARÁMETROS!$G$44*97%</f>
        <v>0</v>
      </c>
      <c r="BC41" s="56">
        <f>+BC40*PARÁMETROS!$G$44*97%</f>
        <v>0</v>
      </c>
      <c r="BD41" s="56">
        <f>+BD40*PARÁMETROS!$G$44*97%</f>
        <v>0</v>
      </c>
      <c r="BE41" s="56">
        <f>+BE40*PARÁMETROS!$G$44*97%</f>
        <v>0</v>
      </c>
      <c r="BF41" s="56">
        <f>+BF40*PARÁMETROS!$G$44*97%</f>
        <v>0</v>
      </c>
      <c r="BG41" s="56">
        <f>+BG40*PARÁMETROS!$G$44*97%</f>
        <v>0</v>
      </c>
      <c r="BH41" s="56">
        <f>+BH40*PARÁMETROS!$G$44*97%</f>
        <v>0</v>
      </c>
      <c r="BI41" s="56">
        <f>+BI40*PARÁMETROS!$G$44*97%</f>
        <v>0</v>
      </c>
      <c r="BJ41" s="56">
        <f>+BJ40*PARÁMETROS!$G$44*97%</f>
        <v>0</v>
      </c>
    </row>
    <row r="42" spans="1:62" s="51" customFormat="1" x14ac:dyDescent="0.2">
      <c r="A42" s="49" t="s">
        <v>10</v>
      </c>
      <c r="B42" s="110"/>
      <c r="C42" s="50">
        <f>-PMT(PARÁMETROS!$C$44,PARÁMETROS!$C$54,C40,0)*1</f>
        <v>0</v>
      </c>
      <c r="D42" s="50">
        <f>-PMT(PARÁMETROS!$C$44,PARÁMETROS!$C$54,D40,0)*1</f>
        <v>0</v>
      </c>
      <c r="E42" s="50">
        <f>-PMT(PARÁMETROS!$C$44,PARÁMETROS!$C$54,E40,0)*1</f>
        <v>0</v>
      </c>
      <c r="F42" s="50">
        <f>-PMT(PARÁMETROS!$C$44,PARÁMETROS!$C$54,F40,0)*1</f>
        <v>0</v>
      </c>
      <c r="G42" s="50">
        <f>-PMT(PARÁMETROS!$C$44,PARÁMETROS!$C$54,G40,0)*1</f>
        <v>0</v>
      </c>
      <c r="H42" s="50">
        <f>-PMT(PARÁMETROS!$C$44,PARÁMETROS!$C$54,H40,0)*1</f>
        <v>0</v>
      </c>
      <c r="I42" s="50">
        <f>-PMT(PARÁMETROS!$C$44,PARÁMETROS!$C$54,I40,0)*1</f>
        <v>0</v>
      </c>
      <c r="J42" s="50">
        <f>-PMT(PARÁMETROS!$C$44,PARÁMETROS!$C$54,J40,0)*1</f>
        <v>0</v>
      </c>
      <c r="K42" s="50">
        <f>-PMT(PARÁMETROS!$C$44,PARÁMETROS!$C$54,K40,0)*1</f>
        <v>0</v>
      </c>
      <c r="L42" s="50">
        <f>-PMT(PARÁMETROS!$C$44,PARÁMETROS!$C$54,L40,0)*1</f>
        <v>0</v>
      </c>
      <c r="M42" s="50">
        <f>-PMT(PARÁMETROS!$C$44,PARÁMETROS!$C$54,M40,0)*1</f>
        <v>0</v>
      </c>
      <c r="N42" s="50">
        <f>-PMT(PARÁMETROS!$C$44,PARÁMETROS!$C$54,N40,0)*1</f>
        <v>0</v>
      </c>
      <c r="O42" s="50">
        <f>-PMT(PARÁMETROS!$D$44,PARÁMETROS!$D$54,O40,0)*1</f>
        <v>0</v>
      </c>
      <c r="P42" s="50">
        <f>-PMT(PARÁMETROS!$D$44,PARÁMETROS!$D$54,P40,0)*1</f>
        <v>0</v>
      </c>
      <c r="Q42" s="50">
        <f>-PMT(PARÁMETROS!$D$44,PARÁMETROS!$D$54,Q40,0)*1</f>
        <v>0</v>
      </c>
      <c r="R42" s="50">
        <f>-PMT(PARÁMETROS!$D$44,PARÁMETROS!$D$54,R40,0)*1</f>
        <v>0</v>
      </c>
      <c r="S42" s="50">
        <f>-PMT(PARÁMETROS!$D$44,PARÁMETROS!$D$54,S40,0)*1</f>
        <v>0</v>
      </c>
      <c r="T42" s="50">
        <f>-PMT(PARÁMETROS!$D$44,PARÁMETROS!$D$54,T40,0)*1</f>
        <v>0</v>
      </c>
      <c r="U42" s="50">
        <f>-PMT(PARÁMETROS!$D$44,PARÁMETROS!$D$54,U40,0)*1</f>
        <v>0</v>
      </c>
      <c r="V42" s="50">
        <f>-PMT(PARÁMETROS!$D$44,PARÁMETROS!$D$54,V40,0)*1</f>
        <v>0</v>
      </c>
      <c r="W42" s="50">
        <f>-PMT(PARÁMETROS!$D$44,PARÁMETROS!$D$54,W40,0)*1</f>
        <v>0</v>
      </c>
      <c r="X42" s="50">
        <f>-PMT(PARÁMETROS!$D$44,PARÁMETROS!$D$54,X40,0)*1</f>
        <v>0</v>
      </c>
      <c r="Y42" s="50">
        <f>-PMT(PARÁMETROS!$D$44,PARÁMETROS!$D$54,Y40,0)*1</f>
        <v>0</v>
      </c>
      <c r="Z42" s="50">
        <f>-PMT(PARÁMETROS!$D$44,PARÁMETROS!$D$54,Z40,0)*1</f>
        <v>0</v>
      </c>
      <c r="AA42" s="50">
        <f>-PMT(PARÁMETROS!$E$44,PARÁMETROS!$E$54,AA40,0)*1</f>
        <v>0</v>
      </c>
      <c r="AB42" s="50">
        <f>-PMT(PARÁMETROS!$E$44,PARÁMETROS!$E$54,AB40,0)*1</f>
        <v>0</v>
      </c>
      <c r="AC42" s="50">
        <f>-PMT(PARÁMETROS!$E$44,PARÁMETROS!$E$54,AC40,0)*1</f>
        <v>0</v>
      </c>
      <c r="AD42" s="50">
        <f>-PMT(PARÁMETROS!$E$44,PARÁMETROS!$E$54,AD40,0)*1</f>
        <v>0</v>
      </c>
      <c r="AE42" s="50">
        <f>-PMT(PARÁMETROS!$E$44,PARÁMETROS!$E$54,AE40,0)*1</f>
        <v>0</v>
      </c>
      <c r="AF42" s="50">
        <f>-PMT(PARÁMETROS!$E$44,PARÁMETROS!$E$54,AF40,0)*1</f>
        <v>0</v>
      </c>
      <c r="AG42" s="50">
        <f>-PMT(PARÁMETROS!$E$44,PARÁMETROS!$E$54,AG40,0)*1</f>
        <v>0</v>
      </c>
      <c r="AH42" s="50">
        <f>-PMT(PARÁMETROS!$E$44,PARÁMETROS!$E$54,AH40,0)*1</f>
        <v>0</v>
      </c>
      <c r="AI42" s="50">
        <f>-PMT(PARÁMETROS!$E$44,PARÁMETROS!$E$54,AI40,0)*1</f>
        <v>0</v>
      </c>
      <c r="AJ42" s="50">
        <f>-PMT(PARÁMETROS!$E$44,PARÁMETROS!$E$54,AJ40,0)*1</f>
        <v>0</v>
      </c>
      <c r="AK42" s="50">
        <f>-PMT(PARÁMETROS!$E$44,PARÁMETROS!$E$54,AK40,0)*1</f>
        <v>0</v>
      </c>
      <c r="AL42" s="50">
        <f>-PMT(PARÁMETROS!$E$44,PARÁMETROS!$E$54,AL40,0)*1</f>
        <v>0</v>
      </c>
      <c r="AM42" s="50">
        <f>-PMT(PARÁMETROS!$F$44,PARÁMETROS!$F$54,AM40,0)*1</f>
        <v>0</v>
      </c>
      <c r="AN42" s="50">
        <f>-PMT(PARÁMETROS!$F$44,PARÁMETROS!$F$54,AN40,0)*1</f>
        <v>0</v>
      </c>
      <c r="AO42" s="50">
        <f>-PMT(PARÁMETROS!$F$44,PARÁMETROS!$F$54,AO40,0)*1</f>
        <v>0</v>
      </c>
      <c r="AP42" s="50">
        <f>-PMT(PARÁMETROS!$F$44,PARÁMETROS!$F$54,AP40,0)*1</f>
        <v>0</v>
      </c>
      <c r="AQ42" s="50">
        <f>-PMT(PARÁMETROS!$F$44,PARÁMETROS!$F$54,AQ40,0)*1</f>
        <v>0</v>
      </c>
      <c r="AR42" s="50">
        <f>-PMT(PARÁMETROS!$F$44,PARÁMETROS!$F$54,AR40,0)*1</f>
        <v>0</v>
      </c>
      <c r="AS42" s="50">
        <f>-PMT(PARÁMETROS!$F$44,PARÁMETROS!$F$54,AS40,0)*1</f>
        <v>0</v>
      </c>
      <c r="AT42" s="50">
        <f>-PMT(PARÁMETROS!$F$44,PARÁMETROS!$F$54,AT40,0)*1</f>
        <v>0</v>
      </c>
      <c r="AU42" s="50">
        <f>-PMT(PARÁMETROS!$F$44,PARÁMETROS!$F$54,AU40,0)*1</f>
        <v>0</v>
      </c>
      <c r="AV42" s="50">
        <f>-PMT(PARÁMETROS!$F$44,PARÁMETROS!$F$54,AV40,0)*1</f>
        <v>0</v>
      </c>
      <c r="AW42" s="50">
        <f>-PMT(PARÁMETROS!$F$44,PARÁMETROS!$F$54,AW40,0)*1</f>
        <v>0</v>
      </c>
      <c r="AX42" s="50">
        <f>-PMT(PARÁMETROS!$F$44,PARÁMETROS!$F$54,AX40,0)*1</f>
        <v>0</v>
      </c>
      <c r="AY42" s="50">
        <f>-PMT(PARÁMETROS!$G$44,PARÁMETROS!$G$54,AY40,0)*1</f>
        <v>0</v>
      </c>
      <c r="AZ42" s="50">
        <f>-PMT(PARÁMETROS!$G$44,PARÁMETROS!$G$54,AZ40,0)*1</f>
        <v>0</v>
      </c>
      <c r="BA42" s="50">
        <f>-PMT(PARÁMETROS!$G$44,PARÁMETROS!$G$54,BA40,0)*1</f>
        <v>0</v>
      </c>
      <c r="BB42" s="50">
        <f>-PMT(PARÁMETROS!$G$44,PARÁMETROS!$G$54,BB40,0)*1</f>
        <v>0</v>
      </c>
      <c r="BC42" s="50">
        <f>-PMT(PARÁMETROS!$G$44,PARÁMETROS!$G$54,BC40,0)*1</f>
        <v>0</v>
      </c>
      <c r="BD42" s="50">
        <f>-PMT(PARÁMETROS!$G$44,PARÁMETROS!$G$54,BD40,0)*1</f>
        <v>0</v>
      </c>
      <c r="BE42" s="50">
        <f>-PMT(PARÁMETROS!$G$44,PARÁMETROS!$G$54,BE40,0)*1</f>
        <v>0</v>
      </c>
      <c r="BF42" s="50">
        <f>-PMT(PARÁMETROS!$G$44,PARÁMETROS!$G$54,BF40,0)*1</f>
        <v>0</v>
      </c>
      <c r="BG42" s="50">
        <f>-PMT(PARÁMETROS!$G$44,PARÁMETROS!$G$54,BG40,0)*1</f>
        <v>0</v>
      </c>
      <c r="BH42" s="50">
        <f>-PMT(PARÁMETROS!$G$44,PARÁMETROS!$G$54,BH40,0)*1</f>
        <v>0</v>
      </c>
      <c r="BI42" s="50">
        <f>-PMT(PARÁMETROS!$G$44,PARÁMETROS!$G$54,BI40,0)*1</f>
        <v>0</v>
      </c>
      <c r="BJ42" s="50">
        <f>-PMT(PARÁMETROS!$G$44,PARÁMETROS!$G$54,BJ40,0)*1</f>
        <v>0</v>
      </c>
    </row>
    <row r="43" spans="1:62" s="51" customFormat="1" x14ac:dyDescent="0.2">
      <c r="A43" s="49" t="s">
        <v>55</v>
      </c>
      <c r="B43" s="110"/>
      <c r="C43" s="50">
        <f>+PARÁMETROS!$C$75</f>
        <v>0</v>
      </c>
      <c r="D43" s="50">
        <f>+C43</f>
        <v>0</v>
      </c>
      <c r="E43" s="50">
        <f t="shared" ref="E43:N43" si="72">+D43</f>
        <v>0</v>
      </c>
      <c r="F43" s="50">
        <f t="shared" si="72"/>
        <v>0</v>
      </c>
      <c r="G43" s="50">
        <f t="shared" si="72"/>
        <v>0</v>
      </c>
      <c r="H43" s="50">
        <f t="shared" si="72"/>
        <v>0</v>
      </c>
      <c r="I43" s="50">
        <f t="shared" si="72"/>
        <v>0</v>
      </c>
      <c r="J43" s="50">
        <f t="shared" si="72"/>
        <v>0</v>
      </c>
      <c r="K43" s="50">
        <f t="shared" si="72"/>
        <v>0</v>
      </c>
      <c r="L43" s="50">
        <f t="shared" si="72"/>
        <v>0</v>
      </c>
      <c r="M43" s="50">
        <f t="shared" si="72"/>
        <v>0</v>
      </c>
      <c r="N43" s="50">
        <f t="shared" si="72"/>
        <v>0</v>
      </c>
      <c r="O43" s="50">
        <f>+PARÁMETROS!$D$75</f>
        <v>0</v>
      </c>
      <c r="P43" s="50">
        <f>+O43</f>
        <v>0</v>
      </c>
      <c r="Q43" s="50">
        <f t="shared" ref="Q43:Z43" si="73">+P43</f>
        <v>0</v>
      </c>
      <c r="R43" s="50">
        <f t="shared" si="73"/>
        <v>0</v>
      </c>
      <c r="S43" s="50">
        <f t="shared" si="73"/>
        <v>0</v>
      </c>
      <c r="T43" s="50">
        <f t="shared" si="73"/>
        <v>0</v>
      </c>
      <c r="U43" s="50">
        <f t="shared" si="73"/>
        <v>0</v>
      </c>
      <c r="V43" s="50">
        <f t="shared" si="73"/>
        <v>0</v>
      </c>
      <c r="W43" s="50">
        <f t="shared" si="73"/>
        <v>0</v>
      </c>
      <c r="X43" s="50">
        <f t="shared" si="73"/>
        <v>0</v>
      </c>
      <c r="Y43" s="50">
        <f t="shared" si="73"/>
        <v>0</v>
      </c>
      <c r="Z43" s="50">
        <f t="shared" si="73"/>
        <v>0</v>
      </c>
      <c r="AA43" s="50">
        <f>+PARÁMETROS!$E$75</f>
        <v>0</v>
      </c>
      <c r="AB43" s="50">
        <f>+AA43</f>
        <v>0</v>
      </c>
      <c r="AC43" s="50">
        <f t="shared" ref="AC43:AL43" si="74">+AB43</f>
        <v>0</v>
      </c>
      <c r="AD43" s="50">
        <f t="shared" si="74"/>
        <v>0</v>
      </c>
      <c r="AE43" s="50">
        <f t="shared" si="74"/>
        <v>0</v>
      </c>
      <c r="AF43" s="50">
        <f t="shared" si="74"/>
        <v>0</v>
      </c>
      <c r="AG43" s="50">
        <f t="shared" si="74"/>
        <v>0</v>
      </c>
      <c r="AH43" s="50">
        <f t="shared" si="74"/>
        <v>0</v>
      </c>
      <c r="AI43" s="50">
        <f t="shared" si="74"/>
        <v>0</v>
      </c>
      <c r="AJ43" s="50">
        <f t="shared" si="74"/>
        <v>0</v>
      </c>
      <c r="AK43" s="50">
        <f t="shared" si="74"/>
        <v>0</v>
      </c>
      <c r="AL43" s="50">
        <f t="shared" si="74"/>
        <v>0</v>
      </c>
      <c r="AM43" s="50">
        <f>+PARÁMETROS!$F$75</f>
        <v>0</v>
      </c>
      <c r="AN43" s="50">
        <f>+AM43</f>
        <v>0</v>
      </c>
      <c r="AO43" s="50">
        <f t="shared" ref="AO43:AX43" si="75">+AN43</f>
        <v>0</v>
      </c>
      <c r="AP43" s="50">
        <f t="shared" si="75"/>
        <v>0</v>
      </c>
      <c r="AQ43" s="50">
        <f t="shared" si="75"/>
        <v>0</v>
      </c>
      <c r="AR43" s="50">
        <f t="shared" si="75"/>
        <v>0</v>
      </c>
      <c r="AS43" s="50">
        <f t="shared" si="75"/>
        <v>0</v>
      </c>
      <c r="AT43" s="50">
        <f t="shared" si="75"/>
        <v>0</v>
      </c>
      <c r="AU43" s="50">
        <f t="shared" si="75"/>
        <v>0</v>
      </c>
      <c r="AV43" s="50">
        <f t="shared" si="75"/>
        <v>0</v>
      </c>
      <c r="AW43" s="50">
        <f t="shared" si="75"/>
        <v>0</v>
      </c>
      <c r="AX43" s="50">
        <f t="shared" si="75"/>
        <v>0</v>
      </c>
      <c r="AY43" s="50">
        <f>+PARÁMETROS!$G$75</f>
        <v>0</v>
      </c>
      <c r="AZ43" s="50">
        <f>+AY43</f>
        <v>0</v>
      </c>
      <c r="BA43" s="50">
        <f t="shared" ref="BA43:BJ43" si="76">+AZ43</f>
        <v>0</v>
      </c>
      <c r="BB43" s="50">
        <f t="shared" si="76"/>
        <v>0</v>
      </c>
      <c r="BC43" s="50">
        <f t="shared" si="76"/>
        <v>0</v>
      </c>
      <c r="BD43" s="50">
        <f t="shared" si="76"/>
        <v>0</v>
      </c>
      <c r="BE43" s="50">
        <f t="shared" si="76"/>
        <v>0</v>
      </c>
      <c r="BF43" s="50">
        <f t="shared" si="76"/>
        <v>0</v>
      </c>
      <c r="BG43" s="50">
        <f t="shared" si="76"/>
        <v>0</v>
      </c>
      <c r="BH43" s="50">
        <f t="shared" si="76"/>
        <v>0</v>
      </c>
      <c r="BI43" s="50">
        <f t="shared" si="76"/>
        <v>0</v>
      </c>
      <c r="BJ43" s="50">
        <f t="shared" si="76"/>
        <v>0</v>
      </c>
    </row>
    <row r="44" spans="1:62" s="51" customFormat="1" x14ac:dyDescent="0.2">
      <c r="A44" s="49" t="s">
        <v>59</v>
      </c>
      <c r="B44" s="110"/>
      <c r="C44" s="50">
        <f>+(+anexos!B$109)*1*(B$130/B$135)</f>
        <v>0</v>
      </c>
      <c r="D44" s="50">
        <f>+(+anexos!C$109)*1*(C$130/C$135)</f>
        <v>0</v>
      </c>
      <c r="E44" s="50">
        <f>+(+anexos!D$109)*1*(D$130/D$135)</f>
        <v>0</v>
      </c>
      <c r="F44" s="50">
        <f>+(+anexos!E$109)*1*(E$130/E$135)</f>
        <v>0</v>
      </c>
      <c r="G44" s="50">
        <f>+(+anexos!F$109)*1*(F$130/F$135)</f>
        <v>0</v>
      </c>
      <c r="H44" s="50">
        <f>+(+anexos!G$109)*1*(G$130/G$135)</f>
        <v>0</v>
      </c>
      <c r="I44" s="50">
        <f>+(+anexos!H$109)*PARÁMETROS!C35*(H$130/H$135)</f>
        <v>0</v>
      </c>
      <c r="J44" s="50">
        <f>+(+anexos!I$109)*1*(I$130/I$135)</f>
        <v>0</v>
      </c>
      <c r="K44" s="50">
        <f>+(+anexos!J$109)*1*(J$130/J$135)</f>
        <v>0</v>
      </c>
      <c r="L44" s="50">
        <f>+(+anexos!K$109)*1*(K$130/K$135)</f>
        <v>0</v>
      </c>
      <c r="M44" s="50">
        <f>+(+anexos!L$109)*1*(L$130/L$135)</f>
        <v>0</v>
      </c>
      <c r="N44" s="50">
        <f>+(+anexos!M$109)*PARÁMETROS!C35*(M$130/M$135)</f>
        <v>0</v>
      </c>
      <c r="O44" s="50">
        <f>+(+anexos!N$109)*1*(N$130/N$135)</f>
        <v>0</v>
      </c>
      <c r="P44" s="50">
        <f>+(+anexos!O$109)*1*(O$130/O$135)</f>
        <v>0</v>
      </c>
      <c r="Q44" s="50">
        <f>+(+anexos!P$109)*1*(P$130/P$135)</f>
        <v>0</v>
      </c>
      <c r="R44" s="50">
        <f>+(+anexos!Q$109)*1*(Q$130/Q$135)</f>
        <v>0</v>
      </c>
      <c r="S44" s="50">
        <f>+(+anexos!R$109)*1*(R$130/R$135)</f>
        <v>0</v>
      </c>
      <c r="T44" s="50">
        <f>+(+anexos!S$109)*1*(S$130/S$135)</f>
        <v>0</v>
      </c>
      <c r="U44" s="50">
        <f>+(+anexos!T$109)*PARÁMETROS!C35*(T$130/T$135)</f>
        <v>0</v>
      </c>
      <c r="V44" s="50">
        <f>+(+anexos!U$109)*1*(U$130/U$135)</f>
        <v>0</v>
      </c>
      <c r="W44" s="50">
        <f>+(+anexos!V$109)*1*(V$130/V$135)</f>
        <v>0</v>
      </c>
      <c r="X44" s="50">
        <f>+(+anexos!W$109)*1*(W$130/W$135)</f>
        <v>0</v>
      </c>
      <c r="Y44" s="50">
        <f>+(+anexos!X$109)*1*(X$130/X$135)</f>
        <v>0</v>
      </c>
      <c r="Z44" s="50">
        <f>+(+anexos!Y$109)*PARÁMETROS!C35*(Y$130/Y$135)</f>
        <v>0</v>
      </c>
      <c r="AA44" s="50">
        <f>+(+anexos!Z$109)*1*(Z$130/Z$135)</f>
        <v>0</v>
      </c>
      <c r="AB44" s="50">
        <f>+(+anexos!AA$109)*1*(AA$130/AA$135)</f>
        <v>0</v>
      </c>
      <c r="AC44" s="50">
        <f>+(+anexos!AB$109)*1*(AB$130/AB$135)</f>
        <v>0</v>
      </c>
      <c r="AD44" s="50">
        <f>+(+anexos!AC$109)*1*(AC$130/AC$135)</f>
        <v>0</v>
      </c>
      <c r="AE44" s="50">
        <f>+(+anexos!AD$109)*1*(AD$130/AD$135)</f>
        <v>0</v>
      </c>
      <c r="AF44" s="50">
        <f>+(+anexos!AE$109)*1*(AE$130/AE$135)</f>
        <v>0</v>
      </c>
      <c r="AG44" s="50">
        <f>+(+anexos!AF$109)*PARÁMETROS!C35*(AF$130/AF$135)</f>
        <v>0</v>
      </c>
      <c r="AH44" s="50">
        <f>+(+anexos!AG$109)*1*(AG$130/AG$135)</f>
        <v>0</v>
      </c>
      <c r="AI44" s="50">
        <f>+(+anexos!AH$109)*1*(AH$130/AH$135)</f>
        <v>0</v>
      </c>
      <c r="AJ44" s="50">
        <f>+(+anexos!AI$109)*1*(AI$130/AI$135)</f>
        <v>0</v>
      </c>
      <c r="AK44" s="50">
        <f>+(+anexos!AJ$109)*1*(AJ$130/AJ$135)</f>
        <v>0</v>
      </c>
      <c r="AL44" s="50">
        <f>+(+anexos!AK$109)*PARÁMETROS!C35*(AK$130/AK$135)</f>
        <v>0</v>
      </c>
      <c r="AM44" s="50">
        <f>+(+anexos!AL$109)*1*(AL$130/AL$135)</f>
        <v>0</v>
      </c>
      <c r="AN44" s="50">
        <f>+(+anexos!AM$109)*1*(AM$130/AM$135)</f>
        <v>0</v>
      </c>
      <c r="AO44" s="50">
        <f>+(+anexos!AN$109)*1*(AN$130/AN$135)</f>
        <v>0</v>
      </c>
      <c r="AP44" s="50">
        <f>+(+anexos!AO$109)*1*(AO$130/AO$135)</f>
        <v>0</v>
      </c>
      <c r="AQ44" s="50">
        <f>+(+anexos!AP$109)*1*(AP$130/AP$135)</f>
        <v>0</v>
      </c>
      <c r="AR44" s="50">
        <f>+(+anexos!AQ$109)*1*(AQ$130/AQ$135)</f>
        <v>0</v>
      </c>
      <c r="AS44" s="50">
        <f>+(+anexos!AR$109)*PARÁMETROS!C35*(AR$130/AR$135)</f>
        <v>0</v>
      </c>
      <c r="AT44" s="50">
        <f>+(+anexos!AS$109)*1*(AS$130/AS$135)</f>
        <v>0</v>
      </c>
      <c r="AU44" s="50">
        <f>+(+anexos!AT$109)*1*(AT$130/AT$135)</f>
        <v>0</v>
      </c>
      <c r="AV44" s="50">
        <f>+(+anexos!AU$109)*1*(AU$130/AU$135)</f>
        <v>0</v>
      </c>
      <c r="AW44" s="50">
        <f>+(+anexos!AV$109)*1*(AV$130/AV$135)</f>
        <v>0</v>
      </c>
      <c r="AX44" s="50">
        <f>+(+anexos!AW$109)*PARÁMETROS!C35*(AW$130/AW$135)</f>
        <v>0</v>
      </c>
      <c r="AY44" s="50">
        <f>+(+anexos!AX$109)*1*(AX$130/AX$135)</f>
        <v>0</v>
      </c>
      <c r="AZ44" s="50">
        <f>+(+anexos!AY$109)*1*(AY$130/AY$135)</f>
        <v>0</v>
      </c>
      <c r="BA44" s="50">
        <f>+(+anexos!AZ$109)*1*(AZ$130/AZ$135)</f>
        <v>0</v>
      </c>
      <c r="BB44" s="50">
        <f>+(+anexos!BA$109)*1*(BA$130/BA$135)</f>
        <v>0</v>
      </c>
      <c r="BC44" s="50">
        <f>+(+anexos!BB$109)*1*(BB$130/BB$135)</f>
        <v>0</v>
      </c>
      <c r="BD44" s="50">
        <f>+(+anexos!BC$109)*1*(BC$130/BC$135)</f>
        <v>0</v>
      </c>
      <c r="BE44" s="50">
        <f>+(+anexos!BD$109)*PARÁMETROS!C35*(BD$130/BD$135)</f>
        <v>0</v>
      </c>
      <c r="BF44" s="50">
        <f>+(+anexos!BE$109)*1*(BE$130/BE$135)</f>
        <v>0</v>
      </c>
      <c r="BG44" s="50">
        <f>+(+anexos!BF$109)*1*(BF$130/BF$135)</f>
        <v>0</v>
      </c>
      <c r="BH44" s="50">
        <f>+(+anexos!BG$109)*1*(BG$130/BG$135)</f>
        <v>0</v>
      </c>
      <c r="BI44" s="50">
        <f>+(+anexos!BH$109)*1*(BH$130/BH$135)</f>
        <v>0</v>
      </c>
      <c r="BJ44" s="50">
        <f>+(+anexos!BI$109)*PARÁMETROS!C35*(BI$130/BI$135)</f>
        <v>0</v>
      </c>
    </row>
    <row r="45" spans="1:62" s="88" customFormat="1" x14ac:dyDescent="0.2">
      <c r="A45" s="86" t="s">
        <v>60</v>
      </c>
      <c r="B45" s="112"/>
      <c r="C45" s="87">
        <f>anexos!B54*(B$130/B$135)</f>
        <v>0</v>
      </c>
      <c r="D45" s="87">
        <f>anexos!C54*(C$130/C$135)</f>
        <v>0</v>
      </c>
      <c r="E45" s="87">
        <f>anexos!D54*(D$130/D$135)</f>
        <v>0</v>
      </c>
      <c r="F45" s="87">
        <f>anexos!E54*(E$130/E$135)</f>
        <v>0</v>
      </c>
      <c r="G45" s="87">
        <f>anexos!F54*(F$130/F$135)</f>
        <v>0</v>
      </c>
      <c r="H45" s="87">
        <f>anexos!G54*(G$130/G$135)</f>
        <v>0</v>
      </c>
      <c r="I45" s="87">
        <f>anexos!H54*(H$130/H$135)</f>
        <v>0</v>
      </c>
      <c r="J45" s="87">
        <f>anexos!I54*(I$130/I$135)</f>
        <v>0</v>
      </c>
      <c r="K45" s="87">
        <f>anexos!J54*(J$130/J$135)</f>
        <v>0</v>
      </c>
      <c r="L45" s="87">
        <f>anexos!K54*(K$130/K$135)</f>
        <v>0</v>
      </c>
      <c r="M45" s="87">
        <f>anexos!L54*(L$130/L$135)</f>
        <v>0</v>
      </c>
      <c r="N45" s="87">
        <f>anexos!M54*(M$130/M$135)</f>
        <v>0</v>
      </c>
      <c r="O45" s="87">
        <f>anexos!N54*(N$130/N$135)</f>
        <v>0</v>
      </c>
      <c r="P45" s="87">
        <f>anexos!O54*(O$130/O$135)</f>
        <v>0</v>
      </c>
      <c r="Q45" s="87">
        <f>anexos!P54*(P$130/P$135)</f>
        <v>0</v>
      </c>
      <c r="R45" s="87">
        <f>anexos!Q54*(Q$130/Q$135)</f>
        <v>0</v>
      </c>
      <c r="S45" s="87">
        <f>anexos!R54*(R$130/R$135)</f>
        <v>0</v>
      </c>
      <c r="T45" s="87">
        <f>anexos!S54*(S$130/S$135)</f>
        <v>0</v>
      </c>
      <c r="U45" s="87">
        <f>anexos!T54*(T$130/T$135)</f>
        <v>0</v>
      </c>
      <c r="V45" s="87">
        <f>anexos!U54*(U$130/U$135)</f>
        <v>0</v>
      </c>
      <c r="W45" s="87">
        <f>anexos!V54*(V$130/V$135)</f>
        <v>0</v>
      </c>
      <c r="X45" s="87">
        <f>anexos!W54*(W$130/W$135)</f>
        <v>0</v>
      </c>
      <c r="Y45" s="87">
        <f>anexos!X54*(X$130/X$135)</f>
        <v>0</v>
      </c>
      <c r="Z45" s="87">
        <f>anexos!Y54*(Y$130/Y$135)</f>
        <v>0</v>
      </c>
      <c r="AA45" s="87">
        <f>anexos!Z54*(Z$130/Z$135)</f>
        <v>0</v>
      </c>
      <c r="AB45" s="87">
        <f>anexos!AA54*(AA$130/AA$135)</f>
        <v>0</v>
      </c>
      <c r="AC45" s="87">
        <f>anexos!AB54*(AB$130/AB$135)</f>
        <v>0</v>
      </c>
      <c r="AD45" s="87">
        <f>anexos!AC54*(AC$130/AC$135)</f>
        <v>0</v>
      </c>
      <c r="AE45" s="87">
        <f>anexos!AD54*(AD$130/AD$135)</f>
        <v>0</v>
      </c>
      <c r="AF45" s="87">
        <f>anexos!AE54*(AE$130/AE$135)</f>
        <v>0</v>
      </c>
      <c r="AG45" s="87">
        <f>anexos!AF54*(AF$130/AF$135)</f>
        <v>0</v>
      </c>
      <c r="AH45" s="87">
        <f>anexos!AG54*(AG$130/AG$135)</f>
        <v>0</v>
      </c>
      <c r="AI45" s="87">
        <f>anexos!AH54*(AH$130/AH$135)</f>
        <v>0</v>
      </c>
      <c r="AJ45" s="87">
        <f>anexos!AI54*(AI$130/AI$135)</f>
        <v>0</v>
      </c>
      <c r="AK45" s="87">
        <f>anexos!AJ54*(AJ$130/AJ$135)</f>
        <v>0</v>
      </c>
      <c r="AL45" s="87">
        <f>anexos!AK54*(AK$130/AK$135)</f>
        <v>0</v>
      </c>
      <c r="AM45" s="87">
        <f>anexos!AL54*(AL$130/AL$135)</f>
        <v>0</v>
      </c>
      <c r="AN45" s="87">
        <f>anexos!AM54*(AM$130/AM$135)</f>
        <v>0</v>
      </c>
      <c r="AO45" s="87">
        <f>anexos!AN54*(AN$130/AN$135)</f>
        <v>0</v>
      </c>
      <c r="AP45" s="87">
        <f>anexos!AO54*(AO$130/AO$135)</f>
        <v>0</v>
      </c>
      <c r="AQ45" s="87">
        <f>anexos!AP54*(AP$130/AP$135)</f>
        <v>0</v>
      </c>
      <c r="AR45" s="87">
        <f>anexos!AQ54*(AQ$130/AQ$135)</f>
        <v>0</v>
      </c>
      <c r="AS45" s="87">
        <f>anexos!AR54*(AR$130/AR$135)</f>
        <v>0</v>
      </c>
      <c r="AT45" s="87">
        <f>anexos!AS54*(AS$130/AS$135)</f>
        <v>0</v>
      </c>
      <c r="AU45" s="87">
        <f>anexos!AT54*(AT$130/AT$135)</f>
        <v>0</v>
      </c>
      <c r="AV45" s="87">
        <f>anexos!AU54*(AU$130/AU$135)</f>
        <v>0</v>
      </c>
      <c r="AW45" s="87">
        <f>anexos!AV54*(AV$130/AV$135)</f>
        <v>0</v>
      </c>
      <c r="AX45" s="87">
        <f>anexos!AW54*(AW$130/AW$135)</f>
        <v>0</v>
      </c>
      <c r="AY45" s="87">
        <f>anexos!AX54*(AX$130/AX$135)</f>
        <v>0</v>
      </c>
      <c r="AZ45" s="87">
        <f>anexos!AY54*(AY$130/AY$135)</f>
        <v>0</v>
      </c>
      <c r="BA45" s="87">
        <f>anexos!AZ54*(AZ$130/AZ$135)</f>
        <v>0</v>
      </c>
      <c r="BB45" s="87">
        <f>anexos!BA54*(BA$130/BA$135)</f>
        <v>0</v>
      </c>
      <c r="BC45" s="87">
        <f>anexos!BB54*(BB$130/BB$135)</f>
        <v>0</v>
      </c>
      <c r="BD45" s="87">
        <f>anexos!BC54*(BC$130/BC$135)</f>
        <v>0</v>
      </c>
      <c r="BE45" s="87">
        <f>anexos!BD54*(BD$130/BD$135)</f>
        <v>0</v>
      </c>
      <c r="BF45" s="87">
        <f>anexos!BE54*(BE$130/BE$135)</f>
        <v>0</v>
      </c>
      <c r="BG45" s="87">
        <f>anexos!BF54*(BF$130/BF$135)</f>
        <v>0</v>
      </c>
      <c r="BH45" s="87">
        <f>anexos!BG54*(BG$130/BG$135)</f>
        <v>0</v>
      </c>
      <c r="BI45" s="87">
        <f>anexos!BH54*(BH$130/BH$135)</f>
        <v>0</v>
      </c>
      <c r="BJ45" s="87">
        <f>anexos!BI54*(BI$130/BI$135)</f>
        <v>0</v>
      </c>
    </row>
    <row r="46" spans="1:62" s="88" customFormat="1" x14ac:dyDescent="0.2">
      <c r="A46" s="86" t="s">
        <v>136</v>
      </c>
      <c r="B46" s="112"/>
      <c r="C46" s="87">
        <f>PARÁMETROS!$C$33*(B$130/B$135)</f>
        <v>0</v>
      </c>
      <c r="D46" s="87">
        <f>PARÁMETROS!$C$33*(C$130/C$135)</f>
        <v>0</v>
      </c>
      <c r="E46" s="87">
        <f>PARÁMETROS!$C$33*(D$130/D$135)</f>
        <v>0</v>
      </c>
      <c r="F46" s="87">
        <f>PARÁMETROS!$C$33*(E$130/E$135)</f>
        <v>0</v>
      </c>
      <c r="G46" s="87">
        <f>PARÁMETROS!$C$33*(F$130/F$135)</f>
        <v>0</v>
      </c>
      <c r="H46" s="87">
        <f>PARÁMETROS!$C$33*(G$130/G$135)</f>
        <v>0</v>
      </c>
      <c r="I46" s="87">
        <f>PARÁMETROS!$C$33*(H$130/H$135)</f>
        <v>0</v>
      </c>
      <c r="J46" s="87">
        <f>PARÁMETROS!$C$33*(I$130/I$135)</f>
        <v>0</v>
      </c>
      <c r="K46" s="87">
        <f>PARÁMETROS!$C$33*(J$130/J$135)</f>
        <v>0</v>
      </c>
      <c r="L46" s="87">
        <f>PARÁMETROS!$C$33*(K$130/K$135)</f>
        <v>0</v>
      </c>
      <c r="M46" s="87">
        <f>PARÁMETROS!$C$33*(L$130/L$135)</f>
        <v>0</v>
      </c>
      <c r="N46" s="87">
        <f>PARÁMETROS!$C$33*(M$130/M$135)</f>
        <v>0</v>
      </c>
      <c r="O46" s="87">
        <f>PARÁMETROS!$D$33*(N$130/N$135)</f>
        <v>0</v>
      </c>
      <c r="P46" s="87">
        <f>PARÁMETROS!$D$33*(O$130/O$135)</f>
        <v>0</v>
      </c>
      <c r="Q46" s="87">
        <f>PARÁMETROS!$D$33*(P$130/P$135)</f>
        <v>0</v>
      </c>
      <c r="R46" s="87">
        <f>PARÁMETROS!$D$33*(Q$130/Q$135)</f>
        <v>0</v>
      </c>
      <c r="S46" s="87">
        <f>PARÁMETROS!$D$33*(R$130/R$135)</f>
        <v>0</v>
      </c>
      <c r="T46" s="87">
        <f>PARÁMETROS!$D$33*(S$130/S$135)</f>
        <v>0</v>
      </c>
      <c r="U46" s="87">
        <f>PARÁMETROS!$D$33*(T$130/T$135)</f>
        <v>0</v>
      </c>
      <c r="V46" s="87">
        <f>PARÁMETROS!$D$33*(U$130/U$135)</f>
        <v>0</v>
      </c>
      <c r="W46" s="87">
        <f>PARÁMETROS!$D$33*(V$130/V$135)</f>
        <v>0</v>
      </c>
      <c r="X46" s="87">
        <f>PARÁMETROS!$D$33*(W$130/W$135)</f>
        <v>0</v>
      </c>
      <c r="Y46" s="87">
        <f>PARÁMETROS!$D$33*(X$130/X$135)</f>
        <v>0</v>
      </c>
      <c r="Z46" s="87">
        <f>PARÁMETROS!$D$33*(Y$130/Y$135)</f>
        <v>0</v>
      </c>
      <c r="AA46" s="87">
        <f>PARÁMETROS!$E$33*(Z$130/Z$135)</f>
        <v>0</v>
      </c>
      <c r="AB46" s="87">
        <f>PARÁMETROS!$E$33*(AA$130/AA$135)</f>
        <v>0</v>
      </c>
      <c r="AC46" s="87">
        <f>PARÁMETROS!$E$33*(AB$130/AB$135)</f>
        <v>0</v>
      </c>
      <c r="AD46" s="87">
        <f>PARÁMETROS!$E$33*(AC$130/AC$135)</f>
        <v>0</v>
      </c>
      <c r="AE46" s="87">
        <f>PARÁMETROS!$E$33*(AD$130/AD$135)</f>
        <v>0</v>
      </c>
      <c r="AF46" s="87">
        <f>PARÁMETROS!$E$33*(AE$130/AE$135)</f>
        <v>0</v>
      </c>
      <c r="AG46" s="87">
        <f>PARÁMETROS!$E$33*(AF$130/AF$135)</f>
        <v>0</v>
      </c>
      <c r="AH46" s="87">
        <f>PARÁMETROS!$E$33*(AG$130/AG$135)</f>
        <v>0</v>
      </c>
      <c r="AI46" s="87">
        <f>PARÁMETROS!$E$33*(AH$130/AH$135)</f>
        <v>0</v>
      </c>
      <c r="AJ46" s="87">
        <f>PARÁMETROS!$E$33*(AI$130/AI$135)</f>
        <v>0</v>
      </c>
      <c r="AK46" s="87">
        <f>PARÁMETROS!$E$33*(AJ$130/AJ$135)</f>
        <v>0</v>
      </c>
      <c r="AL46" s="87">
        <f>PARÁMETROS!$E$33*(AK$130/AK$135)</f>
        <v>0</v>
      </c>
      <c r="AM46" s="87">
        <f>PARÁMETROS!$F$33*(AL$130/AL$135)</f>
        <v>0</v>
      </c>
      <c r="AN46" s="87">
        <f>PARÁMETROS!$F$33*(AM$130/AM$135)</f>
        <v>0</v>
      </c>
      <c r="AO46" s="87">
        <f>PARÁMETROS!$F$33*(AN$130/AN$135)</f>
        <v>0</v>
      </c>
      <c r="AP46" s="87">
        <f>PARÁMETROS!$F$33*(AO$130/AO$135)</f>
        <v>0</v>
      </c>
      <c r="AQ46" s="87">
        <f>PARÁMETROS!$F$33*(AP$130/AP$135)</f>
        <v>0</v>
      </c>
      <c r="AR46" s="87">
        <f>PARÁMETROS!$F$33*(AQ$130/AQ$135)</f>
        <v>0</v>
      </c>
      <c r="AS46" s="87">
        <f>PARÁMETROS!$F$33*(AR$130/AR$135)</f>
        <v>0</v>
      </c>
      <c r="AT46" s="87">
        <f>PARÁMETROS!$F$33*(AS$130/AS$135)</f>
        <v>0</v>
      </c>
      <c r="AU46" s="87">
        <f>PARÁMETROS!$F$33*(AT$130/AT$135)</f>
        <v>0</v>
      </c>
      <c r="AV46" s="87">
        <f>PARÁMETROS!$F$33*(AU$130/AU$135)</f>
        <v>0</v>
      </c>
      <c r="AW46" s="87">
        <f>PARÁMETROS!$F$33*(AV$130/AV$135)</f>
        <v>0</v>
      </c>
      <c r="AX46" s="87">
        <f>PARÁMETROS!$F$33*(AW$130/AW$135)</f>
        <v>0</v>
      </c>
      <c r="AY46" s="87">
        <f>PARÁMETROS!$G$33*(AX$130/AX$135)</f>
        <v>0</v>
      </c>
      <c r="AZ46" s="87">
        <f>PARÁMETROS!$G$33*(AY$130/AY$135)</f>
        <v>0</v>
      </c>
      <c r="BA46" s="87">
        <f>PARÁMETROS!$G$33*(AZ$130/AZ$135)</f>
        <v>0</v>
      </c>
      <c r="BB46" s="87">
        <f>PARÁMETROS!$G$33*(BA$130/BA$135)</f>
        <v>0</v>
      </c>
      <c r="BC46" s="87">
        <f>PARÁMETROS!$G$33*(BB$130/BB$135)</f>
        <v>0</v>
      </c>
      <c r="BD46" s="87">
        <f>PARÁMETROS!$G$33*(BC$130/BC$135)</f>
        <v>0</v>
      </c>
      <c r="BE46" s="87">
        <f>PARÁMETROS!$G$33*(BD$130/BD$135)</f>
        <v>0</v>
      </c>
      <c r="BF46" s="87">
        <f>PARÁMETROS!$G$33*(BE$130/BE$135)</f>
        <v>0</v>
      </c>
      <c r="BG46" s="87">
        <f>PARÁMETROS!$G$33*(BF$130/BF$135)</f>
        <v>0</v>
      </c>
      <c r="BH46" s="87">
        <f>PARÁMETROS!$G$33*(BG$130/BG$135)</f>
        <v>0</v>
      </c>
      <c r="BI46" s="87">
        <f>PARÁMETROS!$G$33*(BH$130/BH$135)</f>
        <v>0</v>
      </c>
      <c r="BJ46" s="87">
        <f>PARÁMETROS!$G$33*(BI$130/BI$135)</f>
        <v>0</v>
      </c>
    </row>
    <row r="47" spans="1:62" s="55" customFormat="1" x14ac:dyDescent="0.2">
      <c r="A47" s="53" t="s">
        <v>11</v>
      </c>
      <c r="B47" s="113"/>
      <c r="C47" s="54">
        <f>+'Colocaciones 1er Año'!B5</f>
        <v>0</v>
      </c>
      <c r="D47" s="54">
        <f>+'Colocaciones 1er Año'!C5</f>
        <v>0</v>
      </c>
      <c r="E47" s="54">
        <f>+'Colocaciones 1er Año'!D5</f>
        <v>0</v>
      </c>
      <c r="F47" s="54">
        <f>+'Colocaciones 1er Año'!E5</f>
        <v>0</v>
      </c>
      <c r="G47" s="54">
        <f>+'Colocaciones 1er Año'!F5</f>
        <v>0</v>
      </c>
      <c r="H47" s="54">
        <f>+'Colocaciones 1er Año'!G5</f>
        <v>0</v>
      </c>
      <c r="I47" s="54">
        <f>+'Colocaciones 1er Año'!H5</f>
        <v>0</v>
      </c>
      <c r="J47" s="54">
        <f>+'Colocaciones 1er Año'!I5</f>
        <v>0</v>
      </c>
      <c r="K47" s="54">
        <f>+'Colocaciones 1er Año'!J5</f>
        <v>0</v>
      </c>
      <c r="L47" s="54">
        <f>+'Colocaciones 1er Año'!K5</f>
        <v>0</v>
      </c>
      <c r="M47" s="54">
        <f>+'Colocaciones 1er Año'!L5</f>
        <v>0</v>
      </c>
      <c r="N47" s="54">
        <f>+'Colocaciones 1er Año'!M5</f>
        <v>0</v>
      </c>
      <c r="O47" s="54">
        <f t="shared" ref="O47:Z47" si="77">+C47*(1+$O$2)</f>
        <v>0</v>
      </c>
      <c r="P47" s="54">
        <f t="shared" si="77"/>
        <v>0</v>
      </c>
      <c r="Q47" s="54">
        <f t="shared" si="77"/>
        <v>0</v>
      </c>
      <c r="R47" s="54">
        <f t="shared" si="77"/>
        <v>0</v>
      </c>
      <c r="S47" s="54">
        <f t="shared" si="77"/>
        <v>0</v>
      </c>
      <c r="T47" s="54">
        <f t="shared" si="77"/>
        <v>0</v>
      </c>
      <c r="U47" s="54">
        <f t="shared" si="77"/>
        <v>0</v>
      </c>
      <c r="V47" s="54">
        <f t="shared" si="77"/>
        <v>0</v>
      </c>
      <c r="W47" s="54">
        <f t="shared" si="77"/>
        <v>0</v>
      </c>
      <c r="X47" s="54">
        <f t="shared" si="77"/>
        <v>0</v>
      </c>
      <c r="Y47" s="54">
        <f t="shared" si="77"/>
        <v>0</v>
      </c>
      <c r="Z47" s="54">
        <f t="shared" si="77"/>
        <v>0</v>
      </c>
      <c r="AA47" s="54">
        <f t="shared" ref="AA47:AL47" si="78">+O47*(1+$AA$2)</f>
        <v>0</v>
      </c>
      <c r="AB47" s="54">
        <f t="shared" si="78"/>
        <v>0</v>
      </c>
      <c r="AC47" s="54">
        <f t="shared" si="78"/>
        <v>0</v>
      </c>
      <c r="AD47" s="54">
        <f t="shared" si="78"/>
        <v>0</v>
      </c>
      <c r="AE47" s="54">
        <f t="shared" si="78"/>
        <v>0</v>
      </c>
      <c r="AF47" s="54">
        <f t="shared" si="78"/>
        <v>0</v>
      </c>
      <c r="AG47" s="54">
        <f t="shared" si="78"/>
        <v>0</v>
      </c>
      <c r="AH47" s="54">
        <f t="shared" si="78"/>
        <v>0</v>
      </c>
      <c r="AI47" s="54">
        <f t="shared" si="78"/>
        <v>0</v>
      </c>
      <c r="AJ47" s="54">
        <f t="shared" si="78"/>
        <v>0</v>
      </c>
      <c r="AK47" s="54">
        <f t="shared" si="78"/>
        <v>0</v>
      </c>
      <c r="AL47" s="54">
        <f t="shared" si="78"/>
        <v>0</v>
      </c>
      <c r="AM47" s="54">
        <f t="shared" ref="AM47:AX47" si="79">+AA47*(1+$AM$2)</f>
        <v>0</v>
      </c>
      <c r="AN47" s="54">
        <f t="shared" si="79"/>
        <v>0</v>
      </c>
      <c r="AO47" s="54">
        <f t="shared" si="79"/>
        <v>0</v>
      </c>
      <c r="AP47" s="54">
        <f t="shared" si="79"/>
        <v>0</v>
      </c>
      <c r="AQ47" s="54">
        <f t="shared" si="79"/>
        <v>0</v>
      </c>
      <c r="AR47" s="54">
        <f t="shared" si="79"/>
        <v>0</v>
      </c>
      <c r="AS47" s="54">
        <f t="shared" si="79"/>
        <v>0</v>
      </c>
      <c r="AT47" s="54">
        <f t="shared" si="79"/>
        <v>0</v>
      </c>
      <c r="AU47" s="54">
        <f t="shared" si="79"/>
        <v>0</v>
      </c>
      <c r="AV47" s="54">
        <f t="shared" si="79"/>
        <v>0</v>
      </c>
      <c r="AW47" s="54">
        <f t="shared" si="79"/>
        <v>0</v>
      </c>
      <c r="AX47" s="54">
        <f t="shared" si="79"/>
        <v>0</v>
      </c>
      <c r="AY47" s="54">
        <f t="shared" ref="AY47:BJ47" si="80">+AM47*(1+$AY$2)</f>
        <v>0</v>
      </c>
      <c r="AZ47" s="54">
        <f t="shared" si="80"/>
        <v>0</v>
      </c>
      <c r="BA47" s="54">
        <f t="shared" si="80"/>
        <v>0</v>
      </c>
      <c r="BB47" s="54">
        <f t="shared" si="80"/>
        <v>0</v>
      </c>
      <c r="BC47" s="54">
        <f t="shared" si="80"/>
        <v>0</v>
      </c>
      <c r="BD47" s="54">
        <f t="shared" si="80"/>
        <v>0</v>
      </c>
      <c r="BE47" s="54">
        <f t="shared" si="80"/>
        <v>0</v>
      </c>
      <c r="BF47" s="54">
        <f t="shared" si="80"/>
        <v>0</v>
      </c>
      <c r="BG47" s="54">
        <f t="shared" si="80"/>
        <v>0</v>
      </c>
      <c r="BH47" s="54">
        <f t="shared" si="80"/>
        <v>0</v>
      </c>
      <c r="BI47" s="54">
        <f t="shared" si="80"/>
        <v>0</v>
      </c>
      <c r="BJ47" s="54">
        <f t="shared" si="80"/>
        <v>0</v>
      </c>
    </row>
    <row r="48" spans="1:62" s="55" customFormat="1" ht="13.5" thickBot="1" x14ac:dyDescent="0.25">
      <c r="A48" s="53" t="s">
        <v>137</v>
      </c>
      <c r="B48" s="113"/>
      <c r="C48" s="54">
        <f>+'Colocaciones 1er Año'!B17</f>
        <v>0</v>
      </c>
      <c r="D48" s="54">
        <f>+'Colocaciones 1er Año'!C17</f>
        <v>0</v>
      </c>
      <c r="E48" s="54">
        <f>+'Colocaciones 1er Año'!D17</f>
        <v>0</v>
      </c>
      <c r="F48" s="54">
        <f>+'Colocaciones 1er Año'!E17</f>
        <v>0</v>
      </c>
      <c r="G48" s="54">
        <f>+'Colocaciones 1er Año'!F17</f>
        <v>0</v>
      </c>
      <c r="H48" s="54">
        <f>+'Colocaciones 1er Año'!G17</f>
        <v>0</v>
      </c>
      <c r="I48" s="54">
        <f>+'Colocaciones 1er Año'!H17</f>
        <v>0</v>
      </c>
      <c r="J48" s="54">
        <f>+'Colocaciones 1er Año'!I17</f>
        <v>0</v>
      </c>
      <c r="K48" s="54">
        <f>+'Colocaciones 1er Año'!J17</f>
        <v>0</v>
      </c>
      <c r="L48" s="54">
        <f>+'Colocaciones 1er Año'!K17</f>
        <v>0</v>
      </c>
      <c r="M48" s="54">
        <f>+'Colocaciones 1er Año'!L17</f>
        <v>0</v>
      </c>
      <c r="N48" s="54">
        <f>+'Colocaciones 1er Año'!M17</f>
        <v>0</v>
      </c>
      <c r="O48" s="54">
        <f t="shared" ref="O48:Z48" si="81">+C48*(1+$O$2)</f>
        <v>0</v>
      </c>
      <c r="P48" s="54">
        <f t="shared" si="81"/>
        <v>0</v>
      </c>
      <c r="Q48" s="54">
        <f t="shared" si="81"/>
        <v>0</v>
      </c>
      <c r="R48" s="54">
        <f t="shared" si="81"/>
        <v>0</v>
      </c>
      <c r="S48" s="54">
        <f t="shared" si="81"/>
        <v>0</v>
      </c>
      <c r="T48" s="54">
        <f t="shared" si="81"/>
        <v>0</v>
      </c>
      <c r="U48" s="54">
        <f t="shared" si="81"/>
        <v>0</v>
      </c>
      <c r="V48" s="54">
        <f t="shared" si="81"/>
        <v>0</v>
      </c>
      <c r="W48" s="54">
        <f t="shared" si="81"/>
        <v>0</v>
      </c>
      <c r="X48" s="54">
        <f t="shared" si="81"/>
        <v>0</v>
      </c>
      <c r="Y48" s="54">
        <f t="shared" si="81"/>
        <v>0</v>
      </c>
      <c r="Z48" s="54">
        <f t="shared" si="81"/>
        <v>0</v>
      </c>
      <c r="AA48" s="54">
        <f t="shared" ref="AA48:AL48" si="82">+O48*(1+$AA$2)</f>
        <v>0</v>
      </c>
      <c r="AB48" s="54">
        <f t="shared" si="82"/>
        <v>0</v>
      </c>
      <c r="AC48" s="54">
        <f t="shared" si="82"/>
        <v>0</v>
      </c>
      <c r="AD48" s="54">
        <f t="shared" si="82"/>
        <v>0</v>
      </c>
      <c r="AE48" s="54">
        <f t="shared" si="82"/>
        <v>0</v>
      </c>
      <c r="AF48" s="54">
        <f t="shared" si="82"/>
        <v>0</v>
      </c>
      <c r="AG48" s="54">
        <f t="shared" si="82"/>
        <v>0</v>
      </c>
      <c r="AH48" s="54">
        <f t="shared" si="82"/>
        <v>0</v>
      </c>
      <c r="AI48" s="54">
        <f t="shared" si="82"/>
        <v>0</v>
      </c>
      <c r="AJ48" s="54">
        <f t="shared" si="82"/>
        <v>0</v>
      </c>
      <c r="AK48" s="54">
        <f t="shared" si="82"/>
        <v>0</v>
      </c>
      <c r="AL48" s="54">
        <f t="shared" si="82"/>
        <v>0</v>
      </c>
      <c r="AM48" s="54">
        <f t="shared" ref="AM48:AX48" si="83">+AA48*(1+$AM$2)</f>
        <v>0</v>
      </c>
      <c r="AN48" s="54">
        <f t="shared" si="83"/>
        <v>0</v>
      </c>
      <c r="AO48" s="54">
        <f t="shared" si="83"/>
        <v>0</v>
      </c>
      <c r="AP48" s="54">
        <f t="shared" si="83"/>
        <v>0</v>
      </c>
      <c r="AQ48" s="54">
        <f t="shared" si="83"/>
        <v>0</v>
      </c>
      <c r="AR48" s="54">
        <f t="shared" si="83"/>
        <v>0</v>
      </c>
      <c r="AS48" s="54">
        <f t="shared" si="83"/>
        <v>0</v>
      </c>
      <c r="AT48" s="54">
        <f t="shared" si="83"/>
        <v>0</v>
      </c>
      <c r="AU48" s="54">
        <f t="shared" si="83"/>
        <v>0</v>
      </c>
      <c r="AV48" s="54">
        <f t="shared" si="83"/>
        <v>0</v>
      </c>
      <c r="AW48" s="54">
        <f t="shared" si="83"/>
        <v>0</v>
      </c>
      <c r="AX48" s="54">
        <f t="shared" si="83"/>
        <v>0</v>
      </c>
      <c r="AY48" s="54">
        <f t="shared" ref="AY48:BJ48" si="84">+AM48*(1+$AY$2)</f>
        <v>0</v>
      </c>
      <c r="AZ48" s="54">
        <f t="shared" si="84"/>
        <v>0</v>
      </c>
      <c r="BA48" s="54">
        <f t="shared" si="84"/>
        <v>0</v>
      </c>
      <c r="BB48" s="54">
        <f t="shared" si="84"/>
        <v>0</v>
      </c>
      <c r="BC48" s="54">
        <f t="shared" si="84"/>
        <v>0</v>
      </c>
      <c r="BD48" s="54">
        <f t="shared" si="84"/>
        <v>0</v>
      </c>
      <c r="BE48" s="54">
        <f t="shared" si="84"/>
        <v>0</v>
      </c>
      <c r="BF48" s="54">
        <f t="shared" si="84"/>
        <v>0</v>
      </c>
      <c r="BG48" s="54">
        <f t="shared" si="84"/>
        <v>0</v>
      </c>
      <c r="BH48" s="54">
        <f t="shared" si="84"/>
        <v>0</v>
      </c>
      <c r="BI48" s="54">
        <f t="shared" si="84"/>
        <v>0</v>
      </c>
      <c r="BJ48" s="54">
        <f t="shared" si="84"/>
        <v>0</v>
      </c>
    </row>
    <row r="49" spans="1:62" s="7" customFormat="1" ht="13.5" thickBot="1" x14ac:dyDescent="0.25">
      <c r="A49" s="13" t="s">
        <v>12</v>
      </c>
      <c r="B49" s="114"/>
      <c r="C49" s="14">
        <f t="shared" ref="C49:AH49" si="85">+C40+C41+C47-C42-C43-C44-C45-C46-C48</f>
        <v>0</v>
      </c>
      <c r="D49" s="14">
        <f t="shared" si="85"/>
        <v>0</v>
      </c>
      <c r="E49" s="14">
        <f t="shared" si="85"/>
        <v>0</v>
      </c>
      <c r="F49" s="14">
        <f t="shared" si="85"/>
        <v>0</v>
      </c>
      <c r="G49" s="14">
        <f t="shared" si="85"/>
        <v>0</v>
      </c>
      <c r="H49" s="14">
        <f t="shared" si="85"/>
        <v>0</v>
      </c>
      <c r="I49" s="14">
        <f t="shared" si="85"/>
        <v>0</v>
      </c>
      <c r="J49" s="14">
        <f t="shared" si="85"/>
        <v>0</v>
      </c>
      <c r="K49" s="14">
        <f t="shared" si="85"/>
        <v>0</v>
      </c>
      <c r="L49" s="14">
        <f t="shared" si="85"/>
        <v>0</v>
      </c>
      <c r="M49" s="14">
        <f t="shared" si="85"/>
        <v>0</v>
      </c>
      <c r="N49" s="14">
        <f t="shared" si="85"/>
        <v>0</v>
      </c>
      <c r="O49" s="14">
        <f t="shared" si="85"/>
        <v>0</v>
      </c>
      <c r="P49" s="14">
        <f t="shared" si="85"/>
        <v>0</v>
      </c>
      <c r="Q49" s="14">
        <f t="shared" si="85"/>
        <v>0</v>
      </c>
      <c r="R49" s="14">
        <f t="shared" si="85"/>
        <v>0</v>
      </c>
      <c r="S49" s="14">
        <f t="shared" si="85"/>
        <v>0</v>
      </c>
      <c r="T49" s="14">
        <f t="shared" si="85"/>
        <v>0</v>
      </c>
      <c r="U49" s="14">
        <f t="shared" si="85"/>
        <v>0</v>
      </c>
      <c r="V49" s="14">
        <f t="shared" si="85"/>
        <v>0</v>
      </c>
      <c r="W49" s="14">
        <f t="shared" si="85"/>
        <v>0</v>
      </c>
      <c r="X49" s="14">
        <f t="shared" si="85"/>
        <v>0</v>
      </c>
      <c r="Y49" s="14">
        <f t="shared" si="85"/>
        <v>0</v>
      </c>
      <c r="Z49" s="14">
        <f t="shared" si="85"/>
        <v>0</v>
      </c>
      <c r="AA49" s="14">
        <f t="shared" si="85"/>
        <v>0</v>
      </c>
      <c r="AB49" s="14">
        <f t="shared" si="85"/>
        <v>0</v>
      </c>
      <c r="AC49" s="14">
        <f t="shared" si="85"/>
        <v>0</v>
      </c>
      <c r="AD49" s="14">
        <f t="shared" si="85"/>
        <v>0</v>
      </c>
      <c r="AE49" s="14">
        <f t="shared" si="85"/>
        <v>0</v>
      </c>
      <c r="AF49" s="14">
        <f t="shared" si="85"/>
        <v>0</v>
      </c>
      <c r="AG49" s="14">
        <f t="shared" si="85"/>
        <v>0</v>
      </c>
      <c r="AH49" s="14">
        <f t="shared" si="85"/>
        <v>0</v>
      </c>
      <c r="AI49" s="14">
        <f t="shared" ref="AI49:BJ49" si="86">+AI40+AI41+AI47-AI42-AI43-AI44-AI45-AI46-AI48</f>
        <v>0</v>
      </c>
      <c r="AJ49" s="14">
        <f t="shared" si="86"/>
        <v>0</v>
      </c>
      <c r="AK49" s="14">
        <f t="shared" si="86"/>
        <v>0</v>
      </c>
      <c r="AL49" s="14">
        <f t="shared" si="86"/>
        <v>0</v>
      </c>
      <c r="AM49" s="14">
        <f t="shared" si="86"/>
        <v>0</v>
      </c>
      <c r="AN49" s="14">
        <f t="shared" si="86"/>
        <v>0</v>
      </c>
      <c r="AO49" s="14">
        <f t="shared" si="86"/>
        <v>0</v>
      </c>
      <c r="AP49" s="14">
        <f t="shared" si="86"/>
        <v>0</v>
      </c>
      <c r="AQ49" s="14">
        <f t="shared" si="86"/>
        <v>0</v>
      </c>
      <c r="AR49" s="14">
        <f t="shared" si="86"/>
        <v>0</v>
      </c>
      <c r="AS49" s="14">
        <f t="shared" si="86"/>
        <v>0</v>
      </c>
      <c r="AT49" s="14">
        <f t="shared" si="86"/>
        <v>0</v>
      </c>
      <c r="AU49" s="14">
        <f t="shared" si="86"/>
        <v>0</v>
      </c>
      <c r="AV49" s="14">
        <f t="shared" si="86"/>
        <v>0</v>
      </c>
      <c r="AW49" s="14">
        <f t="shared" si="86"/>
        <v>0</v>
      </c>
      <c r="AX49" s="14">
        <f t="shared" si="86"/>
        <v>0</v>
      </c>
      <c r="AY49" s="14">
        <f t="shared" si="86"/>
        <v>0</v>
      </c>
      <c r="AZ49" s="14">
        <f t="shared" si="86"/>
        <v>0</v>
      </c>
      <c r="BA49" s="14">
        <f t="shared" si="86"/>
        <v>0</v>
      </c>
      <c r="BB49" s="14">
        <f t="shared" si="86"/>
        <v>0</v>
      </c>
      <c r="BC49" s="14">
        <f t="shared" si="86"/>
        <v>0</v>
      </c>
      <c r="BD49" s="14">
        <f t="shared" si="86"/>
        <v>0</v>
      </c>
      <c r="BE49" s="14">
        <f t="shared" si="86"/>
        <v>0</v>
      </c>
      <c r="BF49" s="14">
        <f t="shared" si="86"/>
        <v>0</v>
      </c>
      <c r="BG49" s="14">
        <f t="shared" si="86"/>
        <v>0</v>
      </c>
      <c r="BH49" s="14">
        <f t="shared" si="86"/>
        <v>0</v>
      </c>
      <c r="BI49" s="14">
        <f t="shared" si="86"/>
        <v>0</v>
      </c>
      <c r="BJ49" s="14">
        <f t="shared" si="86"/>
        <v>0</v>
      </c>
    </row>
    <row r="50" spans="1:62" s="151" customFormat="1" ht="16.5" thickBot="1" x14ac:dyDescent="0.3">
      <c r="A50" s="150"/>
      <c r="B50" s="150"/>
      <c r="O50" s="151">
        <f>+$O$2</f>
        <v>0.16</v>
      </c>
      <c r="AA50" s="151">
        <f>+$AA$2</f>
        <v>0.12</v>
      </c>
      <c r="AM50" s="151">
        <f>+AM38</f>
        <v>0.08</v>
      </c>
      <c r="AY50" s="151">
        <f>+AY2</f>
        <v>0.08</v>
      </c>
    </row>
    <row r="51" spans="1:62" s="7" customFormat="1" ht="13.5" thickBot="1" x14ac:dyDescent="0.25">
      <c r="A51" s="8" t="str">
        <f>+PARÁMETROS!A45</f>
        <v>LINEA 5</v>
      </c>
      <c r="B51" s="107"/>
      <c r="C51" s="9">
        <f t="shared" ref="C51:BJ51" si="87">+C27</f>
        <v>44957</v>
      </c>
      <c r="D51" s="9">
        <f t="shared" si="87"/>
        <v>44985</v>
      </c>
      <c r="E51" s="9">
        <f t="shared" si="87"/>
        <v>45016</v>
      </c>
      <c r="F51" s="9">
        <f t="shared" si="87"/>
        <v>45046</v>
      </c>
      <c r="G51" s="9">
        <f t="shared" si="87"/>
        <v>45077</v>
      </c>
      <c r="H51" s="9">
        <f t="shared" si="87"/>
        <v>45107</v>
      </c>
      <c r="I51" s="9">
        <f t="shared" si="87"/>
        <v>45138</v>
      </c>
      <c r="J51" s="9">
        <f t="shared" si="87"/>
        <v>45169</v>
      </c>
      <c r="K51" s="9">
        <f t="shared" si="87"/>
        <v>45199</v>
      </c>
      <c r="L51" s="9">
        <f t="shared" si="87"/>
        <v>45230</v>
      </c>
      <c r="M51" s="9">
        <f t="shared" si="87"/>
        <v>45260</v>
      </c>
      <c r="N51" s="9">
        <f t="shared" si="87"/>
        <v>45291</v>
      </c>
      <c r="O51" s="9">
        <f t="shared" si="87"/>
        <v>45322</v>
      </c>
      <c r="P51" s="9">
        <f t="shared" si="87"/>
        <v>45351</v>
      </c>
      <c r="Q51" s="9">
        <f t="shared" si="87"/>
        <v>45382</v>
      </c>
      <c r="R51" s="9">
        <f t="shared" si="87"/>
        <v>45412</v>
      </c>
      <c r="S51" s="9">
        <f t="shared" si="87"/>
        <v>45443</v>
      </c>
      <c r="T51" s="9">
        <f t="shared" si="87"/>
        <v>45473</v>
      </c>
      <c r="U51" s="9">
        <f t="shared" si="87"/>
        <v>45504</v>
      </c>
      <c r="V51" s="9">
        <f t="shared" si="87"/>
        <v>45535</v>
      </c>
      <c r="W51" s="9">
        <f t="shared" si="87"/>
        <v>45565</v>
      </c>
      <c r="X51" s="9">
        <f t="shared" si="87"/>
        <v>45596</v>
      </c>
      <c r="Y51" s="9">
        <f t="shared" si="87"/>
        <v>45626</v>
      </c>
      <c r="Z51" s="9">
        <f t="shared" si="87"/>
        <v>45657</v>
      </c>
      <c r="AA51" s="9">
        <f t="shared" si="87"/>
        <v>45688</v>
      </c>
      <c r="AB51" s="9">
        <f t="shared" si="87"/>
        <v>45716</v>
      </c>
      <c r="AC51" s="9">
        <f t="shared" si="87"/>
        <v>45747</v>
      </c>
      <c r="AD51" s="9">
        <f t="shared" si="87"/>
        <v>45777</v>
      </c>
      <c r="AE51" s="9">
        <f t="shared" si="87"/>
        <v>45808</v>
      </c>
      <c r="AF51" s="9">
        <f t="shared" si="87"/>
        <v>45838</v>
      </c>
      <c r="AG51" s="9">
        <f t="shared" si="87"/>
        <v>45869</v>
      </c>
      <c r="AH51" s="9">
        <f t="shared" si="87"/>
        <v>45900</v>
      </c>
      <c r="AI51" s="9">
        <f t="shared" si="87"/>
        <v>45930</v>
      </c>
      <c r="AJ51" s="9">
        <f t="shared" si="87"/>
        <v>45961</v>
      </c>
      <c r="AK51" s="9">
        <f t="shared" si="87"/>
        <v>45991</v>
      </c>
      <c r="AL51" s="9">
        <f t="shared" si="87"/>
        <v>46022</v>
      </c>
      <c r="AM51" s="9">
        <f t="shared" si="87"/>
        <v>46053</v>
      </c>
      <c r="AN51" s="9">
        <f t="shared" si="87"/>
        <v>46081</v>
      </c>
      <c r="AO51" s="9">
        <f t="shared" si="87"/>
        <v>46112</v>
      </c>
      <c r="AP51" s="9">
        <f t="shared" si="87"/>
        <v>46142</v>
      </c>
      <c r="AQ51" s="9">
        <f t="shared" si="87"/>
        <v>46173</v>
      </c>
      <c r="AR51" s="9">
        <f t="shared" si="87"/>
        <v>46203</v>
      </c>
      <c r="AS51" s="9">
        <f t="shared" si="87"/>
        <v>46234</v>
      </c>
      <c r="AT51" s="9">
        <f t="shared" si="87"/>
        <v>46265</v>
      </c>
      <c r="AU51" s="9">
        <f t="shared" si="87"/>
        <v>46295</v>
      </c>
      <c r="AV51" s="9">
        <f t="shared" si="87"/>
        <v>46326</v>
      </c>
      <c r="AW51" s="9">
        <f t="shared" si="87"/>
        <v>46356</v>
      </c>
      <c r="AX51" s="9">
        <f t="shared" si="87"/>
        <v>46387</v>
      </c>
      <c r="AY51" s="9">
        <f t="shared" si="87"/>
        <v>46418</v>
      </c>
      <c r="AZ51" s="9">
        <f t="shared" si="87"/>
        <v>46446</v>
      </c>
      <c r="BA51" s="9">
        <f t="shared" si="87"/>
        <v>46477</v>
      </c>
      <c r="BB51" s="9">
        <f t="shared" si="87"/>
        <v>46507</v>
      </c>
      <c r="BC51" s="9">
        <f t="shared" si="87"/>
        <v>46538</v>
      </c>
      <c r="BD51" s="9">
        <f t="shared" si="87"/>
        <v>46568</v>
      </c>
      <c r="BE51" s="9">
        <f t="shared" si="87"/>
        <v>46599</v>
      </c>
      <c r="BF51" s="9">
        <f t="shared" si="87"/>
        <v>46630</v>
      </c>
      <c r="BG51" s="9">
        <f t="shared" si="87"/>
        <v>46660</v>
      </c>
      <c r="BH51" s="9">
        <f t="shared" si="87"/>
        <v>46691</v>
      </c>
      <c r="BI51" s="9">
        <f t="shared" si="87"/>
        <v>46721</v>
      </c>
      <c r="BJ51" s="9">
        <f t="shared" si="87"/>
        <v>46752</v>
      </c>
    </row>
    <row r="52" spans="1:62" s="7" customFormat="1" ht="13.5" thickTop="1" x14ac:dyDescent="0.2">
      <c r="A52" s="10" t="s">
        <v>9</v>
      </c>
      <c r="B52" s="108"/>
      <c r="C52" s="11">
        <f>+PARÁMETROS!$D$65</f>
        <v>0</v>
      </c>
      <c r="D52" s="11">
        <f t="shared" ref="D52:N52" si="88">+C61</f>
        <v>0</v>
      </c>
      <c r="E52" s="11">
        <f t="shared" si="88"/>
        <v>0</v>
      </c>
      <c r="F52" s="11">
        <f t="shared" si="88"/>
        <v>0</v>
      </c>
      <c r="G52" s="11">
        <f t="shared" si="88"/>
        <v>0</v>
      </c>
      <c r="H52" s="11">
        <f t="shared" si="88"/>
        <v>0</v>
      </c>
      <c r="I52" s="11">
        <f t="shared" si="88"/>
        <v>0</v>
      </c>
      <c r="J52" s="11">
        <f t="shared" si="88"/>
        <v>0</v>
      </c>
      <c r="K52" s="11">
        <f t="shared" si="88"/>
        <v>0</v>
      </c>
      <c r="L52" s="11">
        <f t="shared" si="88"/>
        <v>0</v>
      </c>
      <c r="M52" s="11">
        <f t="shared" si="88"/>
        <v>0</v>
      </c>
      <c r="N52" s="11">
        <f t="shared" si="88"/>
        <v>0</v>
      </c>
      <c r="O52" s="11">
        <f>+N61</f>
        <v>0</v>
      </c>
      <c r="P52" s="11">
        <f t="shared" ref="P52:Z52" si="89">+O61</f>
        <v>0</v>
      </c>
      <c r="Q52" s="11">
        <f t="shared" si="89"/>
        <v>0</v>
      </c>
      <c r="R52" s="11">
        <f t="shared" si="89"/>
        <v>0</v>
      </c>
      <c r="S52" s="11">
        <f t="shared" si="89"/>
        <v>0</v>
      </c>
      <c r="T52" s="11">
        <f t="shared" si="89"/>
        <v>0</v>
      </c>
      <c r="U52" s="11">
        <f t="shared" si="89"/>
        <v>0</v>
      </c>
      <c r="V52" s="11">
        <f t="shared" si="89"/>
        <v>0</v>
      </c>
      <c r="W52" s="11">
        <f t="shared" si="89"/>
        <v>0</v>
      </c>
      <c r="X52" s="11">
        <f t="shared" si="89"/>
        <v>0</v>
      </c>
      <c r="Y52" s="11">
        <f t="shared" si="89"/>
        <v>0</v>
      </c>
      <c r="Z52" s="12">
        <f t="shared" si="89"/>
        <v>0</v>
      </c>
      <c r="AA52" s="11">
        <f>+Z61</f>
        <v>0</v>
      </c>
      <c r="AB52" s="11">
        <f t="shared" ref="AB52:AL52" si="90">+AA61</f>
        <v>0</v>
      </c>
      <c r="AC52" s="11">
        <f t="shared" si="90"/>
        <v>0</v>
      </c>
      <c r="AD52" s="11">
        <f t="shared" si="90"/>
        <v>0</v>
      </c>
      <c r="AE52" s="11">
        <f t="shared" si="90"/>
        <v>0</v>
      </c>
      <c r="AF52" s="11">
        <f t="shared" si="90"/>
        <v>0</v>
      </c>
      <c r="AG52" s="11">
        <f t="shared" si="90"/>
        <v>0</v>
      </c>
      <c r="AH52" s="11">
        <f t="shared" si="90"/>
        <v>0</v>
      </c>
      <c r="AI52" s="11">
        <f t="shared" si="90"/>
        <v>0</v>
      </c>
      <c r="AJ52" s="11">
        <f t="shared" si="90"/>
        <v>0</v>
      </c>
      <c r="AK52" s="11">
        <f t="shared" si="90"/>
        <v>0</v>
      </c>
      <c r="AL52" s="12">
        <f t="shared" si="90"/>
        <v>0</v>
      </c>
      <c r="AM52" s="11">
        <f>+AL61</f>
        <v>0</v>
      </c>
      <c r="AN52" s="11">
        <f t="shared" ref="AN52:AX52" si="91">+AM61</f>
        <v>0</v>
      </c>
      <c r="AO52" s="11">
        <f t="shared" si="91"/>
        <v>0</v>
      </c>
      <c r="AP52" s="11">
        <f t="shared" si="91"/>
        <v>0</v>
      </c>
      <c r="AQ52" s="11">
        <f t="shared" si="91"/>
        <v>0</v>
      </c>
      <c r="AR52" s="11">
        <f t="shared" si="91"/>
        <v>0</v>
      </c>
      <c r="AS52" s="11">
        <f t="shared" si="91"/>
        <v>0</v>
      </c>
      <c r="AT52" s="11">
        <f t="shared" si="91"/>
        <v>0</v>
      </c>
      <c r="AU52" s="11">
        <f t="shared" si="91"/>
        <v>0</v>
      </c>
      <c r="AV52" s="11">
        <f t="shared" si="91"/>
        <v>0</v>
      </c>
      <c r="AW52" s="11">
        <f t="shared" si="91"/>
        <v>0</v>
      </c>
      <c r="AX52" s="12">
        <f t="shared" si="91"/>
        <v>0</v>
      </c>
      <c r="AY52" s="11">
        <f>+AX61</f>
        <v>0</v>
      </c>
      <c r="AZ52" s="11">
        <f t="shared" ref="AZ52:BJ52" si="92">+AY61</f>
        <v>0</v>
      </c>
      <c r="BA52" s="11">
        <f t="shared" si="92"/>
        <v>0</v>
      </c>
      <c r="BB52" s="11">
        <f t="shared" si="92"/>
        <v>0</v>
      </c>
      <c r="BC52" s="11">
        <f t="shared" si="92"/>
        <v>0</v>
      </c>
      <c r="BD52" s="11">
        <f t="shared" si="92"/>
        <v>0</v>
      </c>
      <c r="BE52" s="11">
        <f t="shared" si="92"/>
        <v>0</v>
      </c>
      <c r="BF52" s="11">
        <f t="shared" si="92"/>
        <v>0</v>
      </c>
      <c r="BG52" s="11">
        <f t="shared" si="92"/>
        <v>0</v>
      </c>
      <c r="BH52" s="11">
        <f t="shared" si="92"/>
        <v>0</v>
      </c>
      <c r="BI52" s="11">
        <f t="shared" si="92"/>
        <v>0</v>
      </c>
      <c r="BJ52" s="12">
        <f t="shared" si="92"/>
        <v>0</v>
      </c>
    </row>
    <row r="53" spans="1:62" s="57" customFormat="1" x14ac:dyDescent="0.2">
      <c r="A53" s="48" t="s">
        <v>1480</v>
      </c>
      <c r="B53" s="109"/>
      <c r="C53" s="56">
        <f>+C52*PARÁMETROS!$C$45*97%</f>
        <v>0</v>
      </c>
      <c r="D53" s="56">
        <f>+D52*PARÁMETROS!$C$45*97%</f>
        <v>0</v>
      </c>
      <c r="E53" s="56">
        <f>+E52*PARÁMETROS!$C$45*97%</f>
        <v>0</v>
      </c>
      <c r="F53" s="56">
        <f>+F52*PARÁMETROS!$C$45*97%</f>
        <v>0</v>
      </c>
      <c r="G53" s="56">
        <f>+G52*PARÁMETROS!$C$45*97%</f>
        <v>0</v>
      </c>
      <c r="H53" s="56">
        <f>+H52*PARÁMETROS!$C$45*97%</f>
        <v>0</v>
      </c>
      <c r="I53" s="56">
        <f>+I52*PARÁMETROS!$C$45*97%</f>
        <v>0</v>
      </c>
      <c r="J53" s="56">
        <f>+J52*PARÁMETROS!$C$45*97%</f>
        <v>0</v>
      </c>
      <c r="K53" s="56">
        <f>+K52*PARÁMETROS!$C$45*97%</f>
        <v>0</v>
      </c>
      <c r="L53" s="56">
        <f>+L52*PARÁMETROS!$C$45*97%</f>
        <v>0</v>
      </c>
      <c r="M53" s="56">
        <f>+M52*PARÁMETROS!$C$45*97%</f>
        <v>0</v>
      </c>
      <c r="N53" s="56">
        <f>+N52*PARÁMETROS!$C$45*97%</f>
        <v>0</v>
      </c>
      <c r="O53" s="56">
        <f>+O52*PARÁMETROS!$D$45*97%</f>
        <v>0</v>
      </c>
      <c r="P53" s="56">
        <f>+P52*PARÁMETROS!$D$45*97%</f>
        <v>0</v>
      </c>
      <c r="Q53" s="56">
        <f>+Q52*PARÁMETROS!$D$45*97%</f>
        <v>0</v>
      </c>
      <c r="R53" s="56">
        <f>+R52*PARÁMETROS!$D$45*97%</f>
        <v>0</v>
      </c>
      <c r="S53" s="56">
        <f>+S52*PARÁMETROS!$D$45*97%</f>
        <v>0</v>
      </c>
      <c r="T53" s="56">
        <f>+T52*PARÁMETROS!$D$45*97%</f>
        <v>0</v>
      </c>
      <c r="U53" s="56">
        <f>+U52*PARÁMETROS!$D$45*97%</f>
        <v>0</v>
      </c>
      <c r="V53" s="56">
        <f>+V52*PARÁMETROS!$D$45*97%</f>
        <v>0</v>
      </c>
      <c r="W53" s="56">
        <f>+W52*PARÁMETROS!$D$45*97%</f>
        <v>0</v>
      </c>
      <c r="X53" s="56">
        <f>+X52*PARÁMETROS!$D$45*97%</f>
        <v>0</v>
      </c>
      <c r="Y53" s="56">
        <f>+Y52*PARÁMETROS!$D$45*97%</f>
        <v>0</v>
      </c>
      <c r="Z53" s="56">
        <f>+Z52*PARÁMETROS!$D$45*97%</f>
        <v>0</v>
      </c>
      <c r="AA53" s="56">
        <f>+AA52*PARÁMETROS!$E$45*97%</f>
        <v>0</v>
      </c>
      <c r="AB53" s="56">
        <f>+AB52*PARÁMETROS!$E$45*97%</f>
        <v>0</v>
      </c>
      <c r="AC53" s="56">
        <f>+AC52*PARÁMETROS!$E$45*97%</f>
        <v>0</v>
      </c>
      <c r="AD53" s="56">
        <f>+AD52*PARÁMETROS!$E$45*97%</f>
        <v>0</v>
      </c>
      <c r="AE53" s="56">
        <f>+AE52*PARÁMETROS!$E$45*97%</f>
        <v>0</v>
      </c>
      <c r="AF53" s="56">
        <f>+AF52*PARÁMETROS!$E$45*97%</f>
        <v>0</v>
      </c>
      <c r="AG53" s="56">
        <f>+AG52*PARÁMETROS!$E$45*97%</f>
        <v>0</v>
      </c>
      <c r="AH53" s="56">
        <f>+AH52*PARÁMETROS!$E$45*97%</f>
        <v>0</v>
      </c>
      <c r="AI53" s="56">
        <f>+AI52*PARÁMETROS!$E$45*97%</f>
        <v>0</v>
      </c>
      <c r="AJ53" s="56">
        <f>+AJ52*PARÁMETROS!$E$45*97%</f>
        <v>0</v>
      </c>
      <c r="AK53" s="56">
        <f>+AK52*PARÁMETROS!$E$45*97%</f>
        <v>0</v>
      </c>
      <c r="AL53" s="56">
        <f>+AL52*PARÁMETROS!$E$45*97%</f>
        <v>0</v>
      </c>
      <c r="AM53" s="56">
        <f>+AM52*PARÁMETROS!$F$45*97%</f>
        <v>0</v>
      </c>
      <c r="AN53" s="56">
        <f>+AN52*PARÁMETROS!$F$45*97%</f>
        <v>0</v>
      </c>
      <c r="AO53" s="56">
        <f>+AO52*PARÁMETROS!$F$45*97%</f>
        <v>0</v>
      </c>
      <c r="AP53" s="56">
        <f>+AP52*PARÁMETROS!$F$45*97%</f>
        <v>0</v>
      </c>
      <c r="AQ53" s="56">
        <f>+AQ52*PARÁMETROS!$F$45*97%</f>
        <v>0</v>
      </c>
      <c r="AR53" s="56">
        <f>+AR52*PARÁMETROS!$F$45*97%</f>
        <v>0</v>
      </c>
      <c r="AS53" s="56">
        <f>+AS52*PARÁMETROS!$F$45*97%</f>
        <v>0</v>
      </c>
      <c r="AT53" s="56">
        <f>+AT52*PARÁMETROS!$F$45*97%</f>
        <v>0</v>
      </c>
      <c r="AU53" s="56">
        <f>+AU52*PARÁMETROS!$F$45*97%</f>
        <v>0</v>
      </c>
      <c r="AV53" s="56">
        <f>+AV52*PARÁMETROS!$F$45*97%</f>
        <v>0</v>
      </c>
      <c r="AW53" s="56">
        <f>+AW52*PARÁMETROS!$F$45*97%</f>
        <v>0</v>
      </c>
      <c r="AX53" s="56">
        <f>+AX52*PARÁMETROS!$F$45*97%</f>
        <v>0</v>
      </c>
      <c r="AY53" s="56">
        <f>+AY52*PARÁMETROS!$G$45*97%</f>
        <v>0</v>
      </c>
      <c r="AZ53" s="56">
        <f>+AZ52*PARÁMETROS!$G$45*97%</f>
        <v>0</v>
      </c>
      <c r="BA53" s="56">
        <f>+BA52*PARÁMETROS!$G$45*97%</f>
        <v>0</v>
      </c>
      <c r="BB53" s="56">
        <f>+BB52*PARÁMETROS!$G$45*97%</f>
        <v>0</v>
      </c>
      <c r="BC53" s="56">
        <f>+BC52*PARÁMETROS!$G$45*97%</f>
        <v>0</v>
      </c>
      <c r="BD53" s="56">
        <f>+BD52*PARÁMETROS!$G$45*97%</f>
        <v>0</v>
      </c>
      <c r="BE53" s="56">
        <f>+BE52*PARÁMETROS!$G$45*97%</f>
        <v>0</v>
      </c>
      <c r="BF53" s="56">
        <f>+BF52*PARÁMETROS!$G$45*97%</f>
        <v>0</v>
      </c>
      <c r="BG53" s="56">
        <f>+BG52*PARÁMETROS!$G$45*97%</f>
        <v>0</v>
      </c>
      <c r="BH53" s="56">
        <f>+BH52*PARÁMETROS!$G$45*97%</f>
        <v>0</v>
      </c>
      <c r="BI53" s="56">
        <f>+BI52*PARÁMETROS!$G$45*97%</f>
        <v>0</v>
      </c>
      <c r="BJ53" s="56">
        <f>+BJ52*PARÁMETROS!$G$45*97%</f>
        <v>0</v>
      </c>
    </row>
    <row r="54" spans="1:62" s="3" customFormat="1" x14ac:dyDescent="0.2">
      <c r="A54" s="52" t="s">
        <v>10</v>
      </c>
      <c r="B54" s="110"/>
      <c r="C54" s="50">
        <f>-PMT(PARÁMETROS!$C$45,PARÁMETROS!$C$55,C52,0)*1</f>
        <v>0</v>
      </c>
      <c r="D54" s="50">
        <f>-PMT(PARÁMETROS!$C$45,PARÁMETROS!$C$55,D52,0)*1</f>
        <v>0</v>
      </c>
      <c r="E54" s="50">
        <f>-PMT(PARÁMETROS!$C$45,PARÁMETROS!$C$55,E52,0)*1</f>
        <v>0</v>
      </c>
      <c r="F54" s="50">
        <f>-PMT(PARÁMETROS!$C$45,PARÁMETROS!$C$55,F52,0)*1</f>
        <v>0</v>
      </c>
      <c r="G54" s="50">
        <f>-PMT(PARÁMETROS!$C$45,PARÁMETROS!$C$55,G52,0)*1</f>
        <v>0</v>
      </c>
      <c r="H54" s="50">
        <f>-PMT(PARÁMETROS!$C$45,PARÁMETROS!$C$55,H52,0)*1</f>
        <v>0</v>
      </c>
      <c r="I54" s="50">
        <f>-PMT(PARÁMETROS!$C$45,PARÁMETROS!$C$55,I52,0)*1</f>
        <v>0</v>
      </c>
      <c r="J54" s="50">
        <f>-PMT(PARÁMETROS!$C$45,PARÁMETROS!$C$55,J52,0)*1</f>
        <v>0</v>
      </c>
      <c r="K54" s="50">
        <f>-PMT(PARÁMETROS!$C$45,PARÁMETROS!$C$55,K52,0)*1</f>
        <v>0</v>
      </c>
      <c r="L54" s="50">
        <f>-PMT(PARÁMETROS!$C$45,PARÁMETROS!$C$55,L52,0)*1</f>
        <v>0</v>
      </c>
      <c r="M54" s="50">
        <f>-PMT(PARÁMETROS!$C$45,PARÁMETROS!$C$55,M52,0)*1</f>
        <v>0</v>
      </c>
      <c r="N54" s="50">
        <f>-PMT(PARÁMETROS!$C$45,PARÁMETROS!$C$55,N52,0)*1</f>
        <v>0</v>
      </c>
      <c r="O54" s="50">
        <f>-PMT(PARÁMETROS!$D$45,PARÁMETROS!$D$55,O52,0)*1</f>
        <v>0</v>
      </c>
      <c r="P54" s="50">
        <f>-PMT(PARÁMETROS!$D$45,PARÁMETROS!$D$55,P52,0)*1</f>
        <v>0</v>
      </c>
      <c r="Q54" s="50">
        <f>-PMT(PARÁMETROS!$D$45,PARÁMETROS!$D$55,Q52,0)*1</f>
        <v>0</v>
      </c>
      <c r="R54" s="50">
        <f>-PMT(PARÁMETROS!$D$45,PARÁMETROS!$D$55,R52,0)*1</f>
        <v>0</v>
      </c>
      <c r="S54" s="50">
        <f>-PMT(PARÁMETROS!$D$45,PARÁMETROS!$D$55,S52,0)*1</f>
        <v>0</v>
      </c>
      <c r="T54" s="50">
        <f>-PMT(PARÁMETROS!$D$45,PARÁMETROS!$D$55,T52,0)*1</f>
        <v>0</v>
      </c>
      <c r="U54" s="50">
        <f>-PMT(PARÁMETROS!$D$45,PARÁMETROS!$D$55,U52,0)*1</f>
        <v>0</v>
      </c>
      <c r="V54" s="50">
        <f>-PMT(PARÁMETROS!$D$45,PARÁMETROS!$D$55,V52,0)*1</f>
        <v>0</v>
      </c>
      <c r="W54" s="50">
        <f>-PMT(PARÁMETROS!$D$45,PARÁMETROS!$D$55,W52,0)*1</f>
        <v>0</v>
      </c>
      <c r="X54" s="50">
        <f>-PMT(PARÁMETROS!$D$45,PARÁMETROS!$D$55,X52,0)*1</f>
        <v>0</v>
      </c>
      <c r="Y54" s="50">
        <f>-PMT(PARÁMETROS!$D$45,PARÁMETROS!$D$55,Y52,0)*1</f>
        <v>0</v>
      </c>
      <c r="Z54" s="50">
        <f>-PMT(PARÁMETROS!$D$45,PARÁMETROS!$D$55,Z52,0)*1</f>
        <v>0</v>
      </c>
      <c r="AA54" s="50">
        <f>-PMT(PARÁMETROS!$E$45,PARÁMETROS!$E$55,AA52,0)*1</f>
        <v>0</v>
      </c>
      <c r="AB54" s="50">
        <f>-PMT(PARÁMETROS!$E$45,PARÁMETROS!$E$55,AB52,0)*1</f>
        <v>0</v>
      </c>
      <c r="AC54" s="50">
        <f>-PMT(PARÁMETROS!$E$45,PARÁMETROS!$E$55,AC52,0)*1</f>
        <v>0</v>
      </c>
      <c r="AD54" s="50">
        <f>-PMT(PARÁMETROS!$E$45,PARÁMETROS!$E$55,AD52,0)*1</f>
        <v>0</v>
      </c>
      <c r="AE54" s="50">
        <f>-PMT(PARÁMETROS!$E$45,PARÁMETROS!$E$55,AE52,0)*1</f>
        <v>0</v>
      </c>
      <c r="AF54" s="50">
        <f>-PMT(PARÁMETROS!$E$45,PARÁMETROS!$E$55,AF52,0)*1</f>
        <v>0</v>
      </c>
      <c r="AG54" s="50">
        <f>-PMT(PARÁMETROS!$E$45,PARÁMETROS!$E$55,AG52,0)*1</f>
        <v>0</v>
      </c>
      <c r="AH54" s="50">
        <f>-PMT(PARÁMETROS!$E$45,PARÁMETROS!$E$55,AH52,0)*1</f>
        <v>0</v>
      </c>
      <c r="AI54" s="50">
        <f>-PMT(PARÁMETROS!$E$45,PARÁMETROS!$E$55,AI52,0)*1</f>
        <v>0</v>
      </c>
      <c r="AJ54" s="50">
        <f>-PMT(PARÁMETROS!$E$45,PARÁMETROS!$E$55,AJ52,0)*1</f>
        <v>0</v>
      </c>
      <c r="AK54" s="50">
        <f>-PMT(PARÁMETROS!$E$45,PARÁMETROS!$E$55,AK52,0)*1</f>
        <v>0</v>
      </c>
      <c r="AL54" s="50">
        <f>-PMT(PARÁMETROS!$E$45,PARÁMETROS!$E$55,AL52,0)*1</f>
        <v>0</v>
      </c>
      <c r="AM54" s="50">
        <f>-PMT(PARÁMETROS!$F$45,PARÁMETROS!$F$55,AM52,0)*1</f>
        <v>0</v>
      </c>
      <c r="AN54" s="50">
        <f>-PMT(PARÁMETROS!$F$45,PARÁMETROS!$F$55,AN52,0)*1</f>
        <v>0</v>
      </c>
      <c r="AO54" s="50">
        <f>-PMT(PARÁMETROS!$F$45,PARÁMETROS!$F$55,AO52,0)*1</f>
        <v>0</v>
      </c>
      <c r="AP54" s="50">
        <f>-PMT(PARÁMETROS!$F$45,PARÁMETROS!$F$55,AP52,0)*1</f>
        <v>0</v>
      </c>
      <c r="AQ54" s="50">
        <f>-PMT(PARÁMETROS!$F$45,PARÁMETROS!$F$55,AQ52,0)*1</f>
        <v>0</v>
      </c>
      <c r="AR54" s="50">
        <f>-PMT(PARÁMETROS!$F$45,PARÁMETROS!$F$55,AR52,0)*1</f>
        <v>0</v>
      </c>
      <c r="AS54" s="50">
        <f>-PMT(PARÁMETROS!$F$45,PARÁMETROS!$F$55,AS52,0)*1</f>
        <v>0</v>
      </c>
      <c r="AT54" s="50">
        <f>-PMT(PARÁMETROS!$F$45,PARÁMETROS!$F$55,AT52,0)*1</f>
        <v>0</v>
      </c>
      <c r="AU54" s="50">
        <f>-PMT(PARÁMETROS!$F$45,PARÁMETROS!$F$55,AU52,0)*1</f>
        <v>0</v>
      </c>
      <c r="AV54" s="50">
        <f>-PMT(PARÁMETROS!$F$45,PARÁMETROS!$F$55,AV52,0)*1</f>
        <v>0</v>
      </c>
      <c r="AW54" s="50">
        <f>-PMT(PARÁMETROS!$F$45,PARÁMETROS!$F$55,AW52,0)*1</f>
        <v>0</v>
      </c>
      <c r="AX54" s="50">
        <f>-PMT(PARÁMETROS!$F$45,PARÁMETROS!$F$55,AX52,0)*1</f>
        <v>0</v>
      </c>
      <c r="AY54" s="50">
        <f>-PMT(PARÁMETROS!$G$45,PARÁMETROS!$G$55,AY52,0)*1</f>
        <v>0</v>
      </c>
      <c r="AZ54" s="50">
        <f>-PMT(PARÁMETROS!$G$45,PARÁMETROS!$G$55,AZ52,0)*1</f>
        <v>0</v>
      </c>
      <c r="BA54" s="50">
        <f>-PMT(PARÁMETROS!$G$45,PARÁMETROS!$G$55,BA52,0)*1</f>
        <v>0</v>
      </c>
      <c r="BB54" s="50">
        <f>-PMT(PARÁMETROS!$G$45,PARÁMETROS!$G$55,BB52,0)*1</f>
        <v>0</v>
      </c>
      <c r="BC54" s="50">
        <f>-PMT(PARÁMETROS!$G$45,PARÁMETROS!$G$55,BC52,0)*1</f>
        <v>0</v>
      </c>
      <c r="BD54" s="50">
        <f>-PMT(PARÁMETROS!$G$45,PARÁMETROS!$G$55,BD52,0)*1</f>
        <v>0</v>
      </c>
      <c r="BE54" s="50">
        <f>-PMT(PARÁMETROS!$G$45,PARÁMETROS!$G$55,BE52,0)*1</f>
        <v>0</v>
      </c>
      <c r="BF54" s="50">
        <f>-PMT(PARÁMETROS!$G$45,PARÁMETROS!$G$55,BF52,0)*1</f>
        <v>0</v>
      </c>
      <c r="BG54" s="50">
        <f>-PMT(PARÁMETROS!$G$45,PARÁMETROS!$G$55,BG52,0)*1</f>
        <v>0</v>
      </c>
      <c r="BH54" s="50">
        <f>-PMT(PARÁMETROS!$G$45,PARÁMETROS!$G$55,BH52,0)*1</f>
        <v>0</v>
      </c>
      <c r="BI54" s="50">
        <f>-PMT(PARÁMETROS!$G$45,PARÁMETROS!$G$55,BI52,0)*1</f>
        <v>0</v>
      </c>
      <c r="BJ54" s="50">
        <f>-PMT(PARÁMETROS!$G$45,PARÁMETROS!$G$55,BJ52,0)*1</f>
        <v>0</v>
      </c>
    </row>
    <row r="55" spans="1:62" s="51" customFormat="1" x14ac:dyDescent="0.2">
      <c r="A55" s="49" t="s">
        <v>55</v>
      </c>
      <c r="B55" s="110"/>
      <c r="C55" s="50">
        <f>+PARÁMETROS!$C$76</f>
        <v>0</v>
      </c>
      <c r="D55" s="50">
        <f>+C55</f>
        <v>0</v>
      </c>
      <c r="E55" s="50">
        <f t="shared" ref="E55:N55" si="93">+D55</f>
        <v>0</v>
      </c>
      <c r="F55" s="50">
        <f t="shared" si="93"/>
        <v>0</v>
      </c>
      <c r="G55" s="50">
        <f t="shared" si="93"/>
        <v>0</v>
      </c>
      <c r="H55" s="50">
        <f t="shared" si="93"/>
        <v>0</v>
      </c>
      <c r="I55" s="50">
        <f t="shared" si="93"/>
        <v>0</v>
      </c>
      <c r="J55" s="50">
        <f t="shared" si="93"/>
        <v>0</v>
      </c>
      <c r="K55" s="50">
        <f t="shared" si="93"/>
        <v>0</v>
      </c>
      <c r="L55" s="50">
        <f t="shared" si="93"/>
        <v>0</v>
      </c>
      <c r="M55" s="50">
        <f t="shared" si="93"/>
        <v>0</v>
      </c>
      <c r="N55" s="50">
        <f t="shared" si="93"/>
        <v>0</v>
      </c>
      <c r="O55" s="50">
        <f>+PARÁMETROS!$D$76</f>
        <v>0</v>
      </c>
      <c r="P55" s="50">
        <f>+O55</f>
        <v>0</v>
      </c>
      <c r="Q55" s="50">
        <f t="shared" ref="Q55:Z55" si="94">+P55</f>
        <v>0</v>
      </c>
      <c r="R55" s="50">
        <f t="shared" si="94"/>
        <v>0</v>
      </c>
      <c r="S55" s="50">
        <f t="shared" si="94"/>
        <v>0</v>
      </c>
      <c r="T55" s="50">
        <f t="shared" si="94"/>
        <v>0</v>
      </c>
      <c r="U55" s="50">
        <f t="shared" si="94"/>
        <v>0</v>
      </c>
      <c r="V55" s="50">
        <f t="shared" si="94"/>
        <v>0</v>
      </c>
      <c r="W55" s="50">
        <f t="shared" si="94"/>
        <v>0</v>
      </c>
      <c r="X55" s="50">
        <f t="shared" si="94"/>
        <v>0</v>
      </c>
      <c r="Y55" s="50">
        <f t="shared" si="94"/>
        <v>0</v>
      </c>
      <c r="Z55" s="50">
        <f t="shared" si="94"/>
        <v>0</v>
      </c>
      <c r="AA55" s="50">
        <f>+PARÁMETROS!$E$76</f>
        <v>0</v>
      </c>
      <c r="AB55" s="50">
        <f>+AA55</f>
        <v>0</v>
      </c>
      <c r="AC55" s="50">
        <f t="shared" ref="AC55:AL55" si="95">+AB55</f>
        <v>0</v>
      </c>
      <c r="AD55" s="50">
        <f t="shared" si="95"/>
        <v>0</v>
      </c>
      <c r="AE55" s="50">
        <f t="shared" si="95"/>
        <v>0</v>
      </c>
      <c r="AF55" s="50">
        <f t="shared" si="95"/>
        <v>0</v>
      </c>
      <c r="AG55" s="50">
        <f t="shared" si="95"/>
        <v>0</v>
      </c>
      <c r="AH55" s="50">
        <f t="shared" si="95"/>
        <v>0</v>
      </c>
      <c r="AI55" s="50">
        <f t="shared" si="95"/>
        <v>0</v>
      </c>
      <c r="AJ55" s="50">
        <f t="shared" si="95"/>
        <v>0</v>
      </c>
      <c r="AK55" s="50">
        <f t="shared" si="95"/>
        <v>0</v>
      </c>
      <c r="AL55" s="50">
        <f t="shared" si="95"/>
        <v>0</v>
      </c>
      <c r="AM55" s="50">
        <f>+PARÁMETROS!$F$76</f>
        <v>0</v>
      </c>
      <c r="AN55" s="50">
        <f>+AM55</f>
        <v>0</v>
      </c>
      <c r="AO55" s="50">
        <f t="shared" ref="AO55:AX55" si="96">+AN55</f>
        <v>0</v>
      </c>
      <c r="AP55" s="50">
        <f t="shared" si="96"/>
        <v>0</v>
      </c>
      <c r="AQ55" s="50">
        <f t="shared" si="96"/>
        <v>0</v>
      </c>
      <c r="AR55" s="50">
        <f t="shared" si="96"/>
        <v>0</v>
      </c>
      <c r="AS55" s="50">
        <f t="shared" si="96"/>
        <v>0</v>
      </c>
      <c r="AT55" s="50">
        <f t="shared" si="96"/>
        <v>0</v>
      </c>
      <c r="AU55" s="50">
        <f t="shared" si="96"/>
        <v>0</v>
      </c>
      <c r="AV55" s="50">
        <f t="shared" si="96"/>
        <v>0</v>
      </c>
      <c r="AW55" s="50">
        <f t="shared" si="96"/>
        <v>0</v>
      </c>
      <c r="AX55" s="50">
        <f t="shared" si="96"/>
        <v>0</v>
      </c>
      <c r="AY55" s="50">
        <f>+PARÁMETROS!$G$76</f>
        <v>0</v>
      </c>
      <c r="AZ55" s="50">
        <f>+AY55</f>
        <v>0</v>
      </c>
      <c r="BA55" s="50">
        <f t="shared" ref="BA55:BJ55" si="97">+AZ55</f>
        <v>0</v>
      </c>
      <c r="BB55" s="50">
        <f t="shared" si="97"/>
        <v>0</v>
      </c>
      <c r="BC55" s="50">
        <f t="shared" si="97"/>
        <v>0</v>
      </c>
      <c r="BD55" s="50">
        <f t="shared" si="97"/>
        <v>0</v>
      </c>
      <c r="BE55" s="50">
        <f t="shared" si="97"/>
        <v>0</v>
      </c>
      <c r="BF55" s="50">
        <f t="shared" si="97"/>
        <v>0</v>
      </c>
      <c r="BG55" s="50">
        <f t="shared" si="97"/>
        <v>0</v>
      </c>
      <c r="BH55" s="50">
        <f t="shared" si="97"/>
        <v>0</v>
      </c>
      <c r="BI55" s="50">
        <f t="shared" si="97"/>
        <v>0</v>
      </c>
      <c r="BJ55" s="50">
        <f t="shared" si="97"/>
        <v>0</v>
      </c>
    </row>
    <row r="56" spans="1:62" s="51" customFormat="1" x14ac:dyDescent="0.2">
      <c r="A56" s="49" t="s">
        <v>59</v>
      </c>
      <c r="B56" s="110"/>
      <c r="C56" s="50">
        <f>+(+anexos!B$109)*1*(B$131/B$135)</f>
        <v>0</v>
      </c>
      <c r="D56" s="50">
        <f>+(+anexos!C$109)*1*(C$131/C$135)</f>
        <v>0</v>
      </c>
      <c r="E56" s="50">
        <f>+(+anexos!D$109)*1*(D$131/D$135)</f>
        <v>0</v>
      </c>
      <c r="F56" s="50">
        <f>+(+anexos!E$109)*1*(E$131/E$135)</f>
        <v>0</v>
      </c>
      <c r="G56" s="50">
        <f>+(+anexos!F$109)*1*(F$131/F$135)</f>
        <v>0</v>
      </c>
      <c r="H56" s="50">
        <f>+(+anexos!G$109)*1*(G$131/G$135)</f>
        <v>0</v>
      </c>
      <c r="I56" s="50">
        <f>+(+anexos!H$109)*PARÁMETROS!C35*(H$131/H$135)</f>
        <v>0</v>
      </c>
      <c r="J56" s="50">
        <f>+(+anexos!I$109)*1*(I$131/I$135)</f>
        <v>0</v>
      </c>
      <c r="K56" s="50">
        <f>+(+anexos!J$109)*1*(J$131/J$135)</f>
        <v>0</v>
      </c>
      <c r="L56" s="50">
        <f>+(+anexos!K$109)*1*(K$131/K$135)</f>
        <v>0</v>
      </c>
      <c r="M56" s="50">
        <f>+(+anexos!L$109)*1*(L$131/L$135)</f>
        <v>0</v>
      </c>
      <c r="N56" s="50">
        <f>+(+anexos!M$109)*PARÁMETROS!C35*(M$131/M$135)</f>
        <v>0</v>
      </c>
      <c r="O56" s="50">
        <f>+(+anexos!N$109)*1*(N$131/N$135)</f>
        <v>0</v>
      </c>
      <c r="P56" s="50">
        <f>+(+anexos!O$109)*1*(O$131/O$135)</f>
        <v>0</v>
      </c>
      <c r="Q56" s="50">
        <f>+(+anexos!P$109)*1*(P$131/P$135)</f>
        <v>0</v>
      </c>
      <c r="R56" s="50">
        <f>+(+anexos!Q$109)*1*(Q$131/Q$135)</f>
        <v>0</v>
      </c>
      <c r="S56" s="50">
        <f>+(+anexos!R$109)*1*(R$131/R$135)</f>
        <v>0</v>
      </c>
      <c r="T56" s="50">
        <f>+(+anexos!S$109)*1*(S$131/S$135)</f>
        <v>0</v>
      </c>
      <c r="U56" s="50">
        <f>+(+anexos!T$109)*PARÁMETROS!C35*(T$131/T$135)</f>
        <v>0</v>
      </c>
      <c r="V56" s="50">
        <f>+(+anexos!U$109)*1*(U$131/U$135)</f>
        <v>0</v>
      </c>
      <c r="W56" s="50">
        <f>+(+anexos!V$109)*1*(V$131/V$135)</f>
        <v>0</v>
      </c>
      <c r="X56" s="50">
        <f>+(+anexos!W$109)*1*(W$131/W$135)</f>
        <v>0</v>
      </c>
      <c r="Y56" s="50">
        <f>+(+anexos!X$109)*1*(X$131/X$135)</f>
        <v>0</v>
      </c>
      <c r="Z56" s="50">
        <f>+(+anexos!Y$109)*PARÁMETROS!C35*(Y$131/Y$135)</f>
        <v>0</v>
      </c>
      <c r="AA56" s="50">
        <f>+(+anexos!Z$109)*1*(Z$131/Z$135)</f>
        <v>0</v>
      </c>
      <c r="AB56" s="50">
        <f>+(+anexos!AA$109)*1*(AA$131/AA$135)</f>
        <v>0</v>
      </c>
      <c r="AC56" s="50">
        <f>+(+anexos!AB$109)*1*(AB$131/AB$135)</f>
        <v>0</v>
      </c>
      <c r="AD56" s="50">
        <f>+(+anexos!AC$109)*1*(AC$131/AC$135)</f>
        <v>0</v>
      </c>
      <c r="AE56" s="50">
        <f>+(+anexos!AD$109)*1*(AD$131/AD$135)</f>
        <v>0</v>
      </c>
      <c r="AF56" s="50">
        <f>+(+anexos!AE$109)*1*(AE$131/AE$135)</f>
        <v>0</v>
      </c>
      <c r="AG56" s="50">
        <f>+(+anexos!AF$109)*PARÁMETROS!C35*(AF$131/AF$135)</f>
        <v>0</v>
      </c>
      <c r="AH56" s="50">
        <f>+(+anexos!AG$109)*1*(AG$131/AG$135)</f>
        <v>0</v>
      </c>
      <c r="AI56" s="50">
        <f>+(+anexos!AH$109)*1*(AH$131/AH$135)</f>
        <v>0</v>
      </c>
      <c r="AJ56" s="50">
        <f>+(+anexos!AI$109)*1*(AI$131/AI$135)</f>
        <v>0</v>
      </c>
      <c r="AK56" s="50">
        <f>+(+anexos!AJ$109)*1*(AJ$131/AJ$135)</f>
        <v>0</v>
      </c>
      <c r="AL56" s="50">
        <f>+(+anexos!AK$109)*PARÁMETROS!C35*(AK$131/AK$135)</f>
        <v>0</v>
      </c>
      <c r="AM56" s="50">
        <f>+(+anexos!AL$109)*1*(AL$131/AL$135)</f>
        <v>0</v>
      </c>
      <c r="AN56" s="50">
        <f>+(+anexos!AM$109)*1*(AM$131/AM$135)</f>
        <v>0</v>
      </c>
      <c r="AO56" s="50">
        <f>+(+anexos!AN$109)*1*(AN$131/AN$135)</f>
        <v>0</v>
      </c>
      <c r="AP56" s="50">
        <f>+(+anexos!AO$109)*1*(AO$131/AO$135)</f>
        <v>0</v>
      </c>
      <c r="AQ56" s="50">
        <f>+(+anexos!AP$109)*1*(AP$131/AP$135)</f>
        <v>0</v>
      </c>
      <c r="AR56" s="50">
        <f>+(+anexos!AQ$109)*1*(AQ$131/AQ$135)</f>
        <v>0</v>
      </c>
      <c r="AS56" s="50">
        <f>+(+anexos!AR$109)*PARÁMETROS!C35*(AR$131/AR$135)</f>
        <v>0</v>
      </c>
      <c r="AT56" s="50">
        <f>+(+anexos!AS$109)*1*(AS$131/AS$135)</f>
        <v>0</v>
      </c>
      <c r="AU56" s="50">
        <f>+(+anexos!AT$109)*1*(AT$131/AT$135)</f>
        <v>0</v>
      </c>
      <c r="AV56" s="50">
        <f>+(+anexos!AU$109)*1*(AU$131/AU$135)</f>
        <v>0</v>
      </c>
      <c r="AW56" s="50">
        <f>+(+anexos!AV$109)*1*(AV$131/AV$135)</f>
        <v>0</v>
      </c>
      <c r="AX56" s="50">
        <f>+(+anexos!AW$109)*PARÁMETROS!C35*(AW$131/AW$135)</f>
        <v>0</v>
      </c>
      <c r="AY56" s="50">
        <f>+(+anexos!AX$109)*1*(AX$131/AX$135)</f>
        <v>0</v>
      </c>
      <c r="AZ56" s="50">
        <f>+(+anexos!AY$109)*1*(AY$131/AY$135)</f>
        <v>0</v>
      </c>
      <c r="BA56" s="50">
        <f>+(+anexos!AZ$109)*1*(AZ$131/AZ$135)</f>
        <v>0</v>
      </c>
      <c r="BB56" s="50">
        <f>+(+anexos!BA$109)*1*(BA$131/BA$135)</f>
        <v>0</v>
      </c>
      <c r="BC56" s="50">
        <f>+(+anexos!BB$109)*1*(BB$131/BB$135)</f>
        <v>0</v>
      </c>
      <c r="BD56" s="50">
        <f>+(+anexos!BC$109)*1*(BC$131/BC$135)</f>
        <v>0</v>
      </c>
      <c r="BE56" s="50">
        <f>+(+anexos!BD$109)*PARÁMETROS!C35*(BD$131/BD$135)</f>
        <v>0</v>
      </c>
      <c r="BF56" s="50">
        <f>+(+anexos!BE$109)*1*(BE$131/BE$135)</f>
        <v>0</v>
      </c>
      <c r="BG56" s="50">
        <f>+(+anexos!BF$109)*1*(BF$131/BF$135)</f>
        <v>0</v>
      </c>
      <c r="BH56" s="50">
        <f>+(+anexos!BG$109)*1*(BG$131/BG$135)</f>
        <v>0</v>
      </c>
      <c r="BI56" s="50">
        <f>+(+anexos!BH$109)*1*(BH$131/BH$135)</f>
        <v>0</v>
      </c>
      <c r="BJ56" s="50">
        <f>+(+anexos!BI$109)*PARÁMETROS!C35*(BI$131/BI$135)</f>
        <v>0</v>
      </c>
    </row>
    <row r="57" spans="1:62" s="88" customFormat="1" x14ac:dyDescent="0.2">
      <c r="A57" s="86" t="s">
        <v>60</v>
      </c>
      <c r="B57" s="112"/>
      <c r="C57" s="87">
        <f>anexos!B54*(B$131/B$135)</f>
        <v>0</v>
      </c>
      <c r="D57" s="87">
        <f>anexos!C54*(C$131/C$135)</f>
        <v>0</v>
      </c>
      <c r="E57" s="87">
        <f>anexos!D54*(D$131/D$135)</f>
        <v>0</v>
      </c>
      <c r="F57" s="87">
        <f>anexos!E54*(E$131/E$135)</f>
        <v>0</v>
      </c>
      <c r="G57" s="87">
        <f>anexos!F54*(F$131/F$135)</f>
        <v>0</v>
      </c>
      <c r="H57" s="87">
        <f>anexos!G54*(G$131/G$135)</f>
        <v>0</v>
      </c>
      <c r="I57" s="87">
        <f>anexos!H54*(H$131/H$135)</f>
        <v>0</v>
      </c>
      <c r="J57" s="87">
        <f>anexos!I54*(I$131/I$135)</f>
        <v>0</v>
      </c>
      <c r="K57" s="87">
        <f>anexos!J54*(J$131/J$135)</f>
        <v>0</v>
      </c>
      <c r="L57" s="87">
        <f>anexos!K54*(K$131/K$135)</f>
        <v>0</v>
      </c>
      <c r="M57" s="87">
        <f>anexos!L54*(L$131/L$135)</f>
        <v>0</v>
      </c>
      <c r="N57" s="87">
        <f>anexos!M54*(M$131/M$135)</f>
        <v>0</v>
      </c>
      <c r="O57" s="87">
        <f>anexos!N54*(N$131/N$135)</f>
        <v>0</v>
      </c>
      <c r="P57" s="87">
        <f>anexos!O54*(O$131/O$135)</f>
        <v>0</v>
      </c>
      <c r="Q57" s="87">
        <f>anexos!P54*(P$131/P$135)</f>
        <v>0</v>
      </c>
      <c r="R57" s="87">
        <f>anexos!Q54*(Q$131/Q$135)</f>
        <v>0</v>
      </c>
      <c r="S57" s="87">
        <f>anexos!R54*(R$131/R$135)</f>
        <v>0</v>
      </c>
      <c r="T57" s="87">
        <f>anexos!S54*(S$131/S$135)</f>
        <v>0</v>
      </c>
      <c r="U57" s="87">
        <f>anexos!T54*(T$131/T$135)</f>
        <v>0</v>
      </c>
      <c r="V57" s="87">
        <f>anexos!U54*(U$131/U$135)</f>
        <v>0</v>
      </c>
      <c r="W57" s="87">
        <f>anexos!V54*(V$131/V$135)</f>
        <v>0</v>
      </c>
      <c r="X57" s="87">
        <f>anexos!W54*(W$131/W$135)</f>
        <v>0</v>
      </c>
      <c r="Y57" s="87">
        <f>anexos!X54*(X$131/X$135)</f>
        <v>0</v>
      </c>
      <c r="Z57" s="87">
        <f>anexos!Y54*(Y$131/Y$135)</f>
        <v>0</v>
      </c>
      <c r="AA57" s="87">
        <f>anexos!Z54*(Z$131/Z$135)</f>
        <v>0</v>
      </c>
      <c r="AB57" s="87">
        <f>anexos!AA54*(AA$131/AA$135)</f>
        <v>0</v>
      </c>
      <c r="AC57" s="87">
        <f>anexos!AB54*(AB$131/AB$135)</f>
        <v>0</v>
      </c>
      <c r="AD57" s="87">
        <f>anexos!AC54*(AC$131/AC$135)</f>
        <v>0</v>
      </c>
      <c r="AE57" s="87">
        <f>anexos!AD54*(AD$131/AD$135)</f>
        <v>0</v>
      </c>
      <c r="AF57" s="87">
        <f>anexos!AE54*(AE$131/AE$135)</f>
        <v>0</v>
      </c>
      <c r="AG57" s="87">
        <f>anexos!AF54*(AF$131/AF$135)</f>
        <v>0</v>
      </c>
      <c r="AH57" s="87">
        <f>anexos!AG54*(AG$131/AG$135)</f>
        <v>0</v>
      </c>
      <c r="AI57" s="87">
        <f>anexos!AH54*(AH$131/AH$135)</f>
        <v>0</v>
      </c>
      <c r="AJ57" s="87">
        <f>anexos!AI54*(AI$131/AI$135)</f>
        <v>0</v>
      </c>
      <c r="AK57" s="87">
        <f>anexos!AJ54*(AJ$131/AJ$135)</f>
        <v>0</v>
      </c>
      <c r="AL57" s="87">
        <f>anexos!AK54*(AK$131/AK$135)</f>
        <v>0</v>
      </c>
      <c r="AM57" s="87">
        <f>anexos!AL54*(AL$131/AL$135)</f>
        <v>0</v>
      </c>
      <c r="AN57" s="87">
        <f>anexos!AM54*(AM$131/AM$135)</f>
        <v>0</v>
      </c>
      <c r="AO57" s="87">
        <f>anexos!AN54*(AN$131/AN$135)</f>
        <v>0</v>
      </c>
      <c r="AP57" s="87">
        <f>anexos!AO54*(AO$131/AO$135)</f>
        <v>0</v>
      </c>
      <c r="AQ57" s="87">
        <f>anexos!AP54*(AP$131/AP$135)</f>
        <v>0</v>
      </c>
      <c r="AR57" s="87">
        <f>anexos!AQ54*(AQ$131/AQ$135)</f>
        <v>0</v>
      </c>
      <c r="AS57" s="87">
        <f>anexos!AR54*(AR$131/AR$135)</f>
        <v>0</v>
      </c>
      <c r="AT57" s="87">
        <f>anexos!AS54*(AS$131/AS$135)</f>
        <v>0</v>
      </c>
      <c r="AU57" s="87">
        <f>anexos!AT54*(AT$131/AT$135)</f>
        <v>0</v>
      </c>
      <c r="AV57" s="87">
        <f>anexos!AU54*(AU$131/AU$135)</f>
        <v>0</v>
      </c>
      <c r="AW57" s="87">
        <f>anexos!AV54*(AV$131/AV$135)</f>
        <v>0</v>
      </c>
      <c r="AX57" s="87">
        <f>anexos!AW54*(AW$131/AW$135)</f>
        <v>0</v>
      </c>
      <c r="AY57" s="87">
        <f>anexos!AX54*(AX$131/AX$135)</f>
        <v>0</v>
      </c>
      <c r="AZ57" s="87">
        <f>anexos!AY54*(AY$131/AY$135)</f>
        <v>0</v>
      </c>
      <c r="BA57" s="87">
        <f>anexos!AZ54*(AZ$131/AZ$135)</f>
        <v>0</v>
      </c>
      <c r="BB57" s="87">
        <f>anexos!BA54*(BA$131/BA$135)</f>
        <v>0</v>
      </c>
      <c r="BC57" s="87">
        <f>anexos!BB54*(BB$131/BB$135)</f>
        <v>0</v>
      </c>
      <c r="BD57" s="87">
        <f>anexos!BC54*(BC$131/BC$135)</f>
        <v>0</v>
      </c>
      <c r="BE57" s="87">
        <f>anexos!BD54*(BD$131/BD$135)</f>
        <v>0</v>
      </c>
      <c r="BF57" s="87">
        <f>anexos!BE54*(BE$131/BE$135)</f>
        <v>0</v>
      </c>
      <c r="BG57" s="87">
        <f>anexos!BF54*(BF$131/BF$135)</f>
        <v>0</v>
      </c>
      <c r="BH57" s="87">
        <f>anexos!BG54*(BG$131/BG$135)</f>
        <v>0</v>
      </c>
      <c r="BI57" s="87">
        <f>anexos!BH54*(BH$131/BH$135)</f>
        <v>0</v>
      </c>
      <c r="BJ57" s="87">
        <f>anexos!BI54*(BI$131/BI$135)</f>
        <v>0</v>
      </c>
    </row>
    <row r="58" spans="1:62" s="88" customFormat="1" x14ac:dyDescent="0.2">
      <c r="A58" s="86" t="s">
        <v>136</v>
      </c>
      <c r="B58" s="112"/>
      <c r="C58" s="87">
        <f>PARÁMETROS!$C$33*(B$131/B$135)</f>
        <v>0</v>
      </c>
      <c r="D58" s="87">
        <f>PARÁMETROS!$C$33*(C$131/C$135)</f>
        <v>0</v>
      </c>
      <c r="E58" s="87">
        <f>PARÁMETROS!$C$33*(D$131/D$135)</f>
        <v>0</v>
      </c>
      <c r="F58" s="87">
        <f>PARÁMETROS!$C$33*(E$131/E$135)</f>
        <v>0</v>
      </c>
      <c r="G58" s="87">
        <f>PARÁMETROS!$C$33*(F$131/F$135)</f>
        <v>0</v>
      </c>
      <c r="H58" s="87">
        <f>PARÁMETROS!$C$33*(G$131/G$135)</f>
        <v>0</v>
      </c>
      <c r="I58" s="87">
        <f>PARÁMETROS!$C$33*(H$131/H$135)</f>
        <v>0</v>
      </c>
      <c r="J58" s="87">
        <f>PARÁMETROS!$C$33*(I$131/I$135)</f>
        <v>0</v>
      </c>
      <c r="K58" s="87">
        <f>PARÁMETROS!$C$33*(J$131/J$135)</f>
        <v>0</v>
      </c>
      <c r="L58" s="87">
        <f>PARÁMETROS!$C$33*(K$131/K$135)</f>
        <v>0</v>
      </c>
      <c r="M58" s="87">
        <f>PARÁMETROS!$C$33*(L$131/L$135)</f>
        <v>0</v>
      </c>
      <c r="N58" s="87">
        <f>PARÁMETROS!$C$33*(M$131/M$135)</f>
        <v>0</v>
      </c>
      <c r="O58" s="87">
        <f>PARÁMETROS!$D$33*(N$131/N$135)</f>
        <v>0</v>
      </c>
      <c r="P58" s="87">
        <f>PARÁMETROS!$D$33*(O$131/O$135)</f>
        <v>0</v>
      </c>
      <c r="Q58" s="87">
        <f>PARÁMETROS!$D$33*(P$131/P$135)</f>
        <v>0</v>
      </c>
      <c r="R58" s="87">
        <f>PARÁMETROS!$D$33*(Q$131/Q$135)</f>
        <v>0</v>
      </c>
      <c r="S58" s="87">
        <f>PARÁMETROS!$D$33*(R$131/R$135)</f>
        <v>0</v>
      </c>
      <c r="T58" s="87">
        <f>PARÁMETROS!$D$33*(S$131/S$135)</f>
        <v>0</v>
      </c>
      <c r="U58" s="87">
        <f>PARÁMETROS!$D$33*(T$131/T$135)</f>
        <v>0</v>
      </c>
      <c r="V58" s="87">
        <f>PARÁMETROS!$D$33*(U$131/U$135)</f>
        <v>0</v>
      </c>
      <c r="W58" s="87">
        <f>PARÁMETROS!$D$33*(V$131/V$135)</f>
        <v>0</v>
      </c>
      <c r="X58" s="87">
        <f>PARÁMETROS!$D$33*(W$131/W$135)</f>
        <v>0</v>
      </c>
      <c r="Y58" s="87">
        <f>PARÁMETROS!$D$33*(X$131/X$135)</f>
        <v>0</v>
      </c>
      <c r="Z58" s="87">
        <f>PARÁMETROS!$D$33*(Y$131/Y$135)</f>
        <v>0</v>
      </c>
      <c r="AA58" s="87">
        <f>PARÁMETROS!$E$33*(Z$131/Z$135)</f>
        <v>0</v>
      </c>
      <c r="AB58" s="87">
        <f>PARÁMETROS!$E$33*(AA$131/AA$135)</f>
        <v>0</v>
      </c>
      <c r="AC58" s="87">
        <f>PARÁMETROS!$E$33*(AB$131/AB$135)</f>
        <v>0</v>
      </c>
      <c r="AD58" s="87">
        <f>PARÁMETROS!$E$33*(AC$131/AC$135)</f>
        <v>0</v>
      </c>
      <c r="AE58" s="87">
        <f>PARÁMETROS!$E$33*(AD$131/AD$135)</f>
        <v>0</v>
      </c>
      <c r="AF58" s="87">
        <f>PARÁMETROS!$E$33*(AE$131/AE$135)</f>
        <v>0</v>
      </c>
      <c r="AG58" s="87">
        <f>PARÁMETROS!$E$33*(AF$131/AF$135)</f>
        <v>0</v>
      </c>
      <c r="AH58" s="87">
        <f>PARÁMETROS!$E$33*(AG$131/AG$135)</f>
        <v>0</v>
      </c>
      <c r="AI58" s="87">
        <f>PARÁMETROS!$E$33*(AH$131/AH$135)</f>
        <v>0</v>
      </c>
      <c r="AJ58" s="87">
        <f>PARÁMETROS!$E$33*(AI$131/AI$135)</f>
        <v>0</v>
      </c>
      <c r="AK58" s="87">
        <f>PARÁMETROS!$E$33*(AJ$131/AJ$135)</f>
        <v>0</v>
      </c>
      <c r="AL58" s="87">
        <f>PARÁMETROS!$E$33*(AK$131/AK$135)</f>
        <v>0</v>
      </c>
      <c r="AM58" s="87">
        <f>PARÁMETROS!$F$33*(AL$131/AL$135)</f>
        <v>0</v>
      </c>
      <c r="AN58" s="87">
        <f>PARÁMETROS!$F$33*(AM$131/AM$135)</f>
        <v>0</v>
      </c>
      <c r="AO58" s="87">
        <f>PARÁMETROS!$F$33*(AN$131/AN$135)</f>
        <v>0</v>
      </c>
      <c r="AP58" s="87">
        <f>PARÁMETROS!$F$33*(AO$131/AO$135)</f>
        <v>0</v>
      </c>
      <c r="AQ58" s="87">
        <f>PARÁMETROS!$F$33*(AP$131/AP$135)</f>
        <v>0</v>
      </c>
      <c r="AR58" s="87">
        <f>PARÁMETROS!$F$33*(AQ$131/AQ$135)</f>
        <v>0</v>
      </c>
      <c r="AS58" s="87">
        <f>PARÁMETROS!$F$33*(AR$131/AR$135)</f>
        <v>0</v>
      </c>
      <c r="AT58" s="87">
        <f>PARÁMETROS!$F$33*(AS$131/AS$135)</f>
        <v>0</v>
      </c>
      <c r="AU58" s="87">
        <f>PARÁMETROS!$F$33*(AT$131/AT$135)</f>
        <v>0</v>
      </c>
      <c r="AV58" s="87">
        <f>PARÁMETROS!$F$33*(AU$131/AU$135)</f>
        <v>0</v>
      </c>
      <c r="AW58" s="87">
        <f>PARÁMETROS!$F$33*(AV$131/AV$135)</f>
        <v>0</v>
      </c>
      <c r="AX58" s="87">
        <f>PARÁMETROS!$F$33*(AW$131/AW$135)</f>
        <v>0</v>
      </c>
      <c r="AY58" s="87">
        <f>PARÁMETROS!$G$33*(AX$131/AX$135)</f>
        <v>0</v>
      </c>
      <c r="AZ58" s="87">
        <f>PARÁMETROS!$G$33*(AY$131/AY$135)</f>
        <v>0</v>
      </c>
      <c r="BA58" s="87">
        <f>PARÁMETROS!$G$33*(AZ$131/AZ$135)</f>
        <v>0</v>
      </c>
      <c r="BB58" s="87">
        <f>PARÁMETROS!$G$33*(BA$131/BA$135)</f>
        <v>0</v>
      </c>
      <c r="BC58" s="87">
        <f>PARÁMETROS!$G$33*(BB$131/BB$135)</f>
        <v>0</v>
      </c>
      <c r="BD58" s="87">
        <f>PARÁMETROS!$G$33*(BC$131/BC$135)</f>
        <v>0</v>
      </c>
      <c r="BE58" s="87">
        <f>PARÁMETROS!$G$33*(BD$131/BD$135)</f>
        <v>0</v>
      </c>
      <c r="BF58" s="87">
        <f>PARÁMETROS!$G$33*(BE$131/BE$135)</f>
        <v>0</v>
      </c>
      <c r="BG58" s="87">
        <f>PARÁMETROS!$G$33*(BF$131/BF$135)</f>
        <v>0</v>
      </c>
      <c r="BH58" s="87">
        <f>PARÁMETROS!$G$33*(BG$131/BG$135)</f>
        <v>0</v>
      </c>
      <c r="BI58" s="87">
        <f>PARÁMETROS!$G$33*(BH$131/BH$135)</f>
        <v>0</v>
      </c>
      <c r="BJ58" s="87">
        <f>PARÁMETROS!$G$33*(BI$131/BI$135)</f>
        <v>0</v>
      </c>
    </row>
    <row r="59" spans="1:62" s="55" customFormat="1" x14ac:dyDescent="0.2">
      <c r="A59" s="53" t="s">
        <v>11</v>
      </c>
      <c r="B59" s="113"/>
      <c r="C59" s="54">
        <f>+'Colocaciones 1er Año'!B6</f>
        <v>0</v>
      </c>
      <c r="D59" s="54">
        <f>+'Colocaciones 1er Año'!C6</f>
        <v>0</v>
      </c>
      <c r="E59" s="54">
        <f>+'Colocaciones 1er Año'!D6</f>
        <v>0</v>
      </c>
      <c r="F59" s="54">
        <f>+'Colocaciones 1er Año'!E6</f>
        <v>0</v>
      </c>
      <c r="G59" s="54">
        <f>+'Colocaciones 1er Año'!F6</f>
        <v>0</v>
      </c>
      <c r="H59" s="54">
        <f>+'Colocaciones 1er Año'!G6</f>
        <v>0</v>
      </c>
      <c r="I59" s="54">
        <f>+'Colocaciones 1er Año'!H6</f>
        <v>0</v>
      </c>
      <c r="J59" s="54">
        <f>+'Colocaciones 1er Año'!I6</f>
        <v>0</v>
      </c>
      <c r="K59" s="54">
        <f>+'Colocaciones 1er Año'!J6</f>
        <v>0</v>
      </c>
      <c r="L59" s="54">
        <f>+'Colocaciones 1er Año'!K6</f>
        <v>0</v>
      </c>
      <c r="M59" s="54">
        <f>+'Colocaciones 1er Año'!L6</f>
        <v>0</v>
      </c>
      <c r="N59" s="54">
        <f>+'Colocaciones 1er Año'!M6</f>
        <v>0</v>
      </c>
      <c r="O59" s="54">
        <f t="shared" ref="O59:Z59" si="98">+C59*(1+$O$2)</f>
        <v>0</v>
      </c>
      <c r="P59" s="54">
        <f t="shared" si="98"/>
        <v>0</v>
      </c>
      <c r="Q59" s="54">
        <f t="shared" si="98"/>
        <v>0</v>
      </c>
      <c r="R59" s="54">
        <f t="shared" si="98"/>
        <v>0</v>
      </c>
      <c r="S59" s="54">
        <f t="shared" si="98"/>
        <v>0</v>
      </c>
      <c r="T59" s="54">
        <f t="shared" si="98"/>
        <v>0</v>
      </c>
      <c r="U59" s="54">
        <f t="shared" si="98"/>
        <v>0</v>
      </c>
      <c r="V59" s="54">
        <f t="shared" si="98"/>
        <v>0</v>
      </c>
      <c r="W59" s="54">
        <f t="shared" si="98"/>
        <v>0</v>
      </c>
      <c r="X59" s="54">
        <f t="shared" si="98"/>
        <v>0</v>
      </c>
      <c r="Y59" s="54">
        <f t="shared" si="98"/>
        <v>0</v>
      </c>
      <c r="Z59" s="54">
        <f t="shared" si="98"/>
        <v>0</v>
      </c>
      <c r="AA59" s="54">
        <f t="shared" ref="AA59:AL59" si="99">+O59*(1+$AA$2)</f>
        <v>0</v>
      </c>
      <c r="AB59" s="54">
        <f t="shared" si="99"/>
        <v>0</v>
      </c>
      <c r="AC59" s="54">
        <f t="shared" si="99"/>
        <v>0</v>
      </c>
      <c r="AD59" s="54">
        <f t="shared" si="99"/>
        <v>0</v>
      </c>
      <c r="AE59" s="54">
        <f t="shared" si="99"/>
        <v>0</v>
      </c>
      <c r="AF59" s="54">
        <f t="shared" si="99"/>
        <v>0</v>
      </c>
      <c r="AG59" s="54">
        <f t="shared" si="99"/>
        <v>0</v>
      </c>
      <c r="AH59" s="54">
        <f t="shared" si="99"/>
        <v>0</v>
      </c>
      <c r="AI59" s="54">
        <f t="shared" si="99"/>
        <v>0</v>
      </c>
      <c r="AJ59" s="54">
        <f t="shared" si="99"/>
        <v>0</v>
      </c>
      <c r="AK59" s="54">
        <f t="shared" si="99"/>
        <v>0</v>
      </c>
      <c r="AL59" s="54">
        <f t="shared" si="99"/>
        <v>0</v>
      </c>
      <c r="AM59" s="54">
        <f t="shared" ref="AM59:AX59" si="100">+AA59*(1+$AM$2)</f>
        <v>0</v>
      </c>
      <c r="AN59" s="54">
        <f t="shared" si="100"/>
        <v>0</v>
      </c>
      <c r="AO59" s="54">
        <f t="shared" si="100"/>
        <v>0</v>
      </c>
      <c r="AP59" s="54">
        <f t="shared" si="100"/>
        <v>0</v>
      </c>
      <c r="AQ59" s="54">
        <f t="shared" si="100"/>
        <v>0</v>
      </c>
      <c r="AR59" s="54">
        <f t="shared" si="100"/>
        <v>0</v>
      </c>
      <c r="AS59" s="54">
        <f t="shared" si="100"/>
        <v>0</v>
      </c>
      <c r="AT59" s="54">
        <f t="shared" si="100"/>
        <v>0</v>
      </c>
      <c r="AU59" s="54">
        <f t="shared" si="100"/>
        <v>0</v>
      </c>
      <c r="AV59" s="54">
        <f t="shared" si="100"/>
        <v>0</v>
      </c>
      <c r="AW59" s="54">
        <f t="shared" si="100"/>
        <v>0</v>
      </c>
      <c r="AX59" s="54">
        <f t="shared" si="100"/>
        <v>0</v>
      </c>
      <c r="AY59" s="54">
        <f t="shared" ref="AY59:BJ59" si="101">+AM59*(1+$AY$2)</f>
        <v>0</v>
      </c>
      <c r="AZ59" s="54">
        <f t="shared" si="101"/>
        <v>0</v>
      </c>
      <c r="BA59" s="54">
        <f t="shared" si="101"/>
        <v>0</v>
      </c>
      <c r="BB59" s="54">
        <f t="shared" si="101"/>
        <v>0</v>
      </c>
      <c r="BC59" s="54">
        <f t="shared" si="101"/>
        <v>0</v>
      </c>
      <c r="BD59" s="54">
        <f t="shared" si="101"/>
        <v>0</v>
      </c>
      <c r="BE59" s="54">
        <f t="shared" si="101"/>
        <v>0</v>
      </c>
      <c r="BF59" s="54">
        <f t="shared" si="101"/>
        <v>0</v>
      </c>
      <c r="BG59" s="54">
        <f t="shared" si="101"/>
        <v>0</v>
      </c>
      <c r="BH59" s="54">
        <f t="shared" si="101"/>
        <v>0</v>
      </c>
      <c r="BI59" s="54">
        <f t="shared" si="101"/>
        <v>0</v>
      </c>
      <c r="BJ59" s="54">
        <f t="shared" si="101"/>
        <v>0</v>
      </c>
    </row>
    <row r="60" spans="1:62" s="55" customFormat="1" ht="13.5" thickBot="1" x14ac:dyDescent="0.25">
      <c r="A60" s="53" t="s">
        <v>137</v>
      </c>
      <c r="B60" s="113"/>
      <c r="C60" s="54">
        <f>+'Colocaciones 1er Año'!B18</f>
        <v>0</v>
      </c>
      <c r="D60" s="54">
        <f>+'Colocaciones 1er Año'!C18</f>
        <v>0</v>
      </c>
      <c r="E60" s="54">
        <f>+'Colocaciones 1er Año'!D18</f>
        <v>0</v>
      </c>
      <c r="F60" s="54">
        <f>+'Colocaciones 1er Año'!E18</f>
        <v>0</v>
      </c>
      <c r="G60" s="54">
        <f>+'Colocaciones 1er Año'!F18</f>
        <v>0</v>
      </c>
      <c r="H60" s="54">
        <f>+'Colocaciones 1er Año'!G18</f>
        <v>0</v>
      </c>
      <c r="I60" s="54">
        <f>+'Colocaciones 1er Año'!H18</f>
        <v>0</v>
      </c>
      <c r="J60" s="54">
        <f>+'Colocaciones 1er Año'!I18</f>
        <v>0</v>
      </c>
      <c r="K60" s="54">
        <f>+'Colocaciones 1er Año'!J18</f>
        <v>0</v>
      </c>
      <c r="L60" s="54">
        <f>+'Colocaciones 1er Año'!K18</f>
        <v>0</v>
      </c>
      <c r="M60" s="54">
        <f>+'Colocaciones 1er Año'!L18</f>
        <v>0</v>
      </c>
      <c r="N60" s="54">
        <f>+'Colocaciones 1er Año'!M18</f>
        <v>0</v>
      </c>
      <c r="O60" s="54">
        <f t="shared" ref="O60:Z60" si="102">+C60*(1+$O$2)</f>
        <v>0</v>
      </c>
      <c r="P60" s="54">
        <f t="shared" si="102"/>
        <v>0</v>
      </c>
      <c r="Q60" s="54">
        <f t="shared" si="102"/>
        <v>0</v>
      </c>
      <c r="R60" s="54">
        <f t="shared" si="102"/>
        <v>0</v>
      </c>
      <c r="S60" s="54">
        <f t="shared" si="102"/>
        <v>0</v>
      </c>
      <c r="T60" s="54">
        <f t="shared" si="102"/>
        <v>0</v>
      </c>
      <c r="U60" s="54">
        <f t="shared" si="102"/>
        <v>0</v>
      </c>
      <c r="V60" s="54">
        <f t="shared" si="102"/>
        <v>0</v>
      </c>
      <c r="W60" s="54">
        <f t="shared" si="102"/>
        <v>0</v>
      </c>
      <c r="X60" s="54">
        <f t="shared" si="102"/>
        <v>0</v>
      </c>
      <c r="Y60" s="54">
        <f t="shared" si="102"/>
        <v>0</v>
      </c>
      <c r="Z60" s="54">
        <f t="shared" si="102"/>
        <v>0</v>
      </c>
      <c r="AA60" s="54">
        <f t="shared" ref="AA60:AL60" si="103">+O60*(1+$AA$2)</f>
        <v>0</v>
      </c>
      <c r="AB60" s="54">
        <f t="shared" si="103"/>
        <v>0</v>
      </c>
      <c r="AC60" s="54">
        <f t="shared" si="103"/>
        <v>0</v>
      </c>
      <c r="AD60" s="54">
        <f t="shared" si="103"/>
        <v>0</v>
      </c>
      <c r="AE60" s="54">
        <f t="shared" si="103"/>
        <v>0</v>
      </c>
      <c r="AF60" s="54">
        <f t="shared" si="103"/>
        <v>0</v>
      </c>
      <c r="AG60" s="54">
        <f t="shared" si="103"/>
        <v>0</v>
      </c>
      <c r="AH60" s="54">
        <f t="shared" si="103"/>
        <v>0</v>
      </c>
      <c r="AI60" s="54">
        <f t="shared" si="103"/>
        <v>0</v>
      </c>
      <c r="AJ60" s="54">
        <f t="shared" si="103"/>
        <v>0</v>
      </c>
      <c r="AK60" s="54">
        <f t="shared" si="103"/>
        <v>0</v>
      </c>
      <c r="AL60" s="54">
        <f t="shared" si="103"/>
        <v>0</v>
      </c>
      <c r="AM60" s="54">
        <f t="shared" ref="AM60:AX60" si="104">+AA60*(1+$AM$2)</f>
        <v>0</v>
      </c>
      <c r="AN60" s="54">
        <f t="shared" si="104"/>
        <v>0</v>
      </c>
      <c r="AO60" s="54">
        <f t="shared" si="104"/>
        <v>0</v>
      </c>
      <c r="AP60" s="54">
        <f t="shared" si="104"/>
        <v>0</v>
      </c>
      <c r="AQ60" s="54">
        <f t="shared" si="104"/>
        <v>0</v>
      </c>
      <c r="AR60" s="54">
        <f t="shared" si="104"/>
        <v>0</v>
      </c>
      <c r="AS60" s="54">
        <f t="shared" si="104"/>
        <v>0</v>
      </c>
      <c r="AT60" s="54">
        <f t="shared" si="104"/>
        <v>0</v>
      </c>
      <c r="AU60" s="54">
        <f t="shared" si="104"/>
        <v>0</v>
      </c>
      <c r="AV60" s="54">
        <f t="shared" si="104"/>
        <v>0</v>
      </c>
      <c r="AW60" s="54">
        <f t="shared" si="104"/>
        <v>0</v>
      </c>
      <c r="AX60" s="54">
        <f t="shared" si="104"/>
        <v>0</v>
      </c>
      <c r="AY60" s="54">
        <f t="shared" ref="AY60:BJ60" si="105">+AM60*(1+$AY$2)</f>
        <v>0</v>
      </c>
      <c r="AZ60" s="54">
        <f t="shared" si="105"/>
        <v>0</v>
      </c>
      <c r="BA60" s="54">
        <f t="shared" si="105"/>
        <v>0</v>
      </c>
      <c r="BB60" s="54">
        <f t="shared" si="105"/>
        <v>0</v>
      </c>
      <c r="BC60" s="54">
        <f t="shared" si="105"/>
        <v>0</v>
      </c>
      <c r="BD60" s="54">
        <f t="shared" si="105"/>
        <v>0</v>
      </c>
      <c r="BE60" s="54">
        <f t="shared" si="105"/>
        <v>0</v>
      </c>
      <c r="BF60" s="54">
        <f t="shared" si="105"/>
        <v>0</v>
      </c>
      <c r="BG60" s="54">
        <f t="shared" si="105"/>
        <v>0</v>
      </c>
      <c r="BH60" s="54">
        <f t="shared" si="105"/>
        <v>0</v>
      </c>
      <c r="BI60" s="54">
        <f t="shared" si="105"/>
        <v>0</v>
      </c>
      <c r="BJ60" s="54">
        <f t="shared" si="105"/>
        <v>0</v>
      </c>
    </row>
    <row r="61" spans="1:62" s="7" customFormat="1" ht="13.5" thickBot="1" x14ac:dyDescent="0.25">
      <c r="A61" s="13" t="s">
        <v>12</v>
      </c>
      <c r="B61" s="114"/>
      <c r="C61" s="14">
        <f t="shared" ref="C61:AH61" si="106">+C52+C53+C59-C54-C55-C56-C57-C58-C60</f>
        <v>0</v>
      </c>
      <c r="D61" s="14">
        <f t="shared" si="106"/>
        <v>0</v>
      </c>
      <c r="E61" s="14">
        <f t="shared" si="106"/>
        <v>0</v>
      </c>
      <c r="F61" s="14">
        <f t="shared" si="106"/>
        <v>0</v>
      </c>
      <c r="G61" s="14">
        <f t="shared" si="106"/>
        <v>0</v>
      </c>
      <c r="H61" s="14">
        <f t="shared" si="106"/>
        <v>0</v>
      </c>
      <c r="I61" s="14">
        <f t="shared" si="106"/>
        <v>0</v>
      </c>
      <c r="J61" s="14">
        <f t="shared" si="106"/>
        <v>0</v>
      </c>
      <c r="K61" s="14">
        <f t="shared" si="106"/>
        <v>0</v>
      </c>
      <c r="L61" s="14">
        <f t="shared" si="106"/>
        <v>0</v>
      </c>
      <c r="M61" s="14">
        <f t="shared" si="106"/>
        <v>0</v>
      </c>
      <c r="N61" s="14">
        <f t="shared" si="106"/>
        <v>0</v>
      </c>
      <c r="O61" s="14">
        <f t="shared" si="106"/>
        <v>0</v>
      </c>
      <c r="P61" s="14">
        <f t="shared" si="106"/>
        <v>0</v>
      </c>
      <c r="Q61" s="14">
        <f t="shared" si="106"/>
        <v>0</v>
      </c>
      <c r="R61" s="14">
        <f t="shared" si="106"/>
        <v>0</v>
      </c>
      <c r="S61" s="14">
        <f t="shared" si="106"/>
        <v>0</v>
      </c>
      <c r="T61" s="14">
        <f t="shared" si="106"/>
        <v>0</v>
      </c>
      <c r="U61" s="14">
        <f t="shared" si="106"/>
        <v>0</v>
      </c>
      <c r="V61" s="14">
        <f t="shared" si="106"/>
        <v>0</v>
      </c>
      <c r="W61" s="14">
        <f t="shared" si="106"/>
        <v>0</v>
      </c>
      <c r="X61" s="14">
        <f t="shared" si="106"/>
        <v>0</v>
      </c>
      <c r="Y61" s="14">
        <f t="shared" si="106"/>
        <v>0</v>
      </c>
      <c r="Z61" s="14">
        <f t="shared" si="106"/>
        <v>0</v>
      </c>
      <c r="AA61" s="14">
        <f t="shared" si="106"/>
        <v>0</v>
      </c>
      <c r="AB61" s="14">
        <f t="shared" si="106"/>
        <v>0</v>
      </c>
      <c r="AC61" s="14">
        <f t="shared" si="106"/>
        <v>0</v>
      </c>
      <c r="AD61" s="14">
        <f t="shared" si="106"/>
        <v>0</v>
      </c>
      <c r="AE61" s="14">
        <f t="shared" si="106"/>
        <v>0</v>
      </c>
      <c r="AF61" s="14">
        <f t="shared" si="106"/>
        <v>0</v>
      </c>
      <c r="AG61" s="14">
        <f t="shared" si="106"/>
        <v>0</v>
      </c>
      <c r="AH61" s="14">
        <f t="shared" si="106"/>
        <v>0</v>
      </c>
      <c r="AI61" s="14">
        <f t="shared" ref="AI61:BJ61" si="107">+AI52+AI53+AI59-AI54-AI55-AI56-AI57-AI58-AI60</f>
        <v>0</v>
      </c>
      <c r="AJ61" s="14">
        <f t="shared" si="107"/>
        <v>0</v>
      </c>
      <c r="AK61" s="14">
        <f t="shared" si="107"/>
        <v>0</v>
      </c>
      <c r="AL61" s="14">
        <f t="shared" si="107"/>
        <v>0</v>
      </c>
      <c r="AM61" s="14">
        <f t="shared" si="107"/>
        <v>0</v>
      </c>
      <c r="AN61" s="14">
        <f t="shared" si="107"/>
        <v>0</v>
      </c>
      <c r="AO61" s="14">
        <f t="shared" si="107"/>
        <v>0</v>
      </c>
      <c r="AP61" s="14">
        <f t="shared" si="107"/>
        <v>0</v>
      </c>
      <c r="AQ61" s="14">
        <f t="shared" si="107"/>
        <v>0</v>
      </c>
      <c r="AR61" s="14">
        <f t="shared" si="107"/>
        <v>0</v>
      </c>
      <c r="AS61" s="14">
        <f t="shared" si="107"/>
        <v>0</v>
      </c>
      <c r="AT61" s="14">
        <f t="shared" si="107"/>
        <v>0</v>
      </c>
      <c r="AU61" s="14">
        <f t="shared" si="107"/>
        <v>0</v>
      </c>
      <c r="AV61" s="14">
        <f t="shared" si="107"/>
        <v>0</v>
      </c>
      <c r="AW61" s="14">
        <f t="shared" si="107"/>
        <v>0</v>
      </c>
      <c r="AX61" s="14">
        <f t="shared" si="107"/>
        <v>0</v>
      </c>
      <c r="AY61" s="14">
        <f t="shared" si="107"/>
        <v>0</v>
      </c>
      <c r="AZ61" s="14">
        <f t="shared" si="107"/>
        <v>0</v>
      </c>
      <c r="BA61" s="14">
        <f t="shared" si="107"/>
        <v>0</v>
      </c>
      <c r="BB61" s="14">
        <f t="shared" si="107"/>
        <v>0</v>
      </c>
      <c r="BC61" s="14">
        <f t="shared" si="107"/>
        <v>0</v>
      </c>
      <c r="BD61" s="14">
        <f t="shared" si="107"/>
        <v>0</v>
      </c>
      <c r="BE61" s="14">
        <f t="shared" si="107"/>
        <v>0</v>
      </c>
      <c r="BF61" s="14">
        <f t="shared" si="107"/>
        <v>0</v>
      </c>
      <c r="BG61" s="14">
        <f t="shared" si="107"/>
        <v>0</v>
      </c>
      <c r="BH61" s="14">
        <f t="shared" si="107"/>
        <v>0</v>
      </c>
      <c r="BI61" s="14">
        <f t="shared" si="107"/>
        <v>0</v>
      </c>
      <c r="BJ61" s="14">
        <f t="shared" si="107"/>
        <v>0</v>
      </c>
    </row>
    <row r="62" spans="1:62" s="151" customFormat="1" ht="16.5" thickBot="1" x14ac:dyDescent="0.3">
      <c r="A62" s="150"/>
      <c r="B62" s="150"/>
      <c r="O62" s="151">
        <f>+$O$2</f>
        <v>0.16</v>
      </c>
      <c r="P62" s="153"/>
      <c r="Q62" s="153"/>
      <c r="R62" s="153"/>
      <c r="S62" s="153"/>
      <c r="T62" s="153"/>
      <c r="U62" s="153"/>
      <c r="V62" s="153"/>
      <c r="W62" s="153"/>
      <c r="X62" s="153"/>
      <c r="Y62" s="153"/>
      <c r="AA62" s="151">
        <f>+$AA$2</f>
        <v>0.12</v>
      </c>
      <c r="AB62" s="153"/>
      <c r="AC62" s="153"/>
      <c r="AD62" s="153"/>
      <c r="AE62" s="153"/>
      <c r="AF62" s="153"/>
      <c r="AG62" s="153"/>
      <c r="AH62" s="153"/>
      <c r="AI62" s="153"/>
      <c r="AJ62" s="153"/>
      <c r="AK62" s="153"/>
      <c r="AL62" s="153"/>
      <c r="AM62" s="151">
        <f>+AM50</f>
        <v>0.08</v>
      </c>
      <c r="AN62" s="153"/>
      <c r="AO62" s="153"/>
      <c r="AP62" s="153"/>
      <c r="AQ62" s="153"/>
      <c r="AR62" s="153"/>
      <c r="AS62" s="153"/>
      <c r="AT62" s="153"/>
      <c r="AU62" s="153"/>
      <c r="AV62" s="153"/>
      <c r="AW62" s="153"/>
      <c r="AX62" s="153"/>
      <c r="AY62" s="151">
        <f>+AY2</f>
        <v>0.08</v>
      </c>
      <c r="AZ62" s="153"/>
      <c r="BA62" s="153"/>
      <c r="BB62" s="153"/>
      <c r="BC62" s="153"/>
      <c r="BD62" s="153"/>
      <c r="BE62" s="153"/>
      <c r="BF62" s="153"/>
      <c r="BG62" s="153"/>
      <c r="BH62" s="153"/>
      <c r="BI62" s="153"/>
      <c r="BJ62" s="153"/>
    </row>
    <row r="63" spans="1:62" s="7" customFormat="1" ht="13.5" thickBot="1" x14ac:dyDescent="0.25">
      <c r="A63" s="8" t="str">
        <f>+PARÁMETROS!A46</f>
        <v>LINEA 6</v>
      </c>
      <c r="B63" s="107"/>
      <c r="C63" s="9">
        <f t="shared" ref="C63:BJ63" si="108">+C39</f>
        <v>44957</v>
      </c>
      <c r="D63" s="9">
        <f t="shared" si="108"/>
        <v>44985</v>
      </c>
      <c r="E63" s="9">
        <f t="shared" si="108"/>
        <v>45016</v>
      </c>
      <c r="F63" s="9">
        <f t="shared" si="108"/>
        <v>45046</v>
      </c>
      <c r="G63" s="9">
        <f t="shared" si="108"/>
        <v>45077</v>
      </c>
      <c r="H63" s="9">
        <f t="shared" si="108"/>
        <v>45107</v>
      </c>
      <c r="I63" s="9">
        <f t="shared" si="108"/>
        <v>45138</v>
      </c>
      <c r="J63" s="9">
        <f t="shared" si="108"/>
        <v>45169</v>
      </c>
      <c r="K63" s="9">
        <f t="shared" si="108"/>
        <v>45199</v>
      </c>
      <c r="L63" s="9">
        <f t="shared" si="108"/>
        <v>45230</v>
      </c>
      <c r="M63" s="9">
        <f t="shared" si="108"/>
        <v>45260</v>
      </c>
      <c r="N63" s="9">
        <f t="shared" si="108"/>
        <v>45291</v>
      </c>
      <c r="O63" s="9">
        <f t="shared" si="108"/>
        <v>45322</v>
      </c>
      <c r="P63" s="9">
        <f t="shared" si="108"/>
        <v>45351</v>
      </c>
      <c r="Q63" s="9">
        <f t="shared" si="108"/>
        <v>45382</v>
      </c>
      <c r="R63" s="9">
        <f t="shared" si="108"/>
        <v>45412</v>
      </c>
      <c r="S63" s="9">
        <f t="shared" si="108"/>
        <v>45443</v>
      </c>
      <c r="T63" s="9">
        <f t="shared" si="108"/>
        <v>45473</v>
      </c>
      <c r="U63" s="9">
        <f t="shared" si="108"/>
        <v>45504</v>
      </c>
      <c r="V63" s="9">
        <f t="shared" si="108"/>
        <v>45535</v>
      </c>
      <c r="W63" s="9">
        <f t="shared" si="108"/>
        <v>45565</v>
      </c>
      <c r="X63" s="9">
        <f t="shared" si="108"/>
        <v>45596</v>
      </c>
      <c r="Y63" s="9">
        <f t="shared" si="108"/>
        <v>45626</v>
      </c>
      <c r="Z63" s="9">
        <f t="shared" si="108"/>
        <v>45657</v>
      </c>
      <c r="AA63" s="9">
        <f t="shared" si="108"/>
        <v>45688</v>
      </c>
      <c r="AB63" s="9">
        <f t="shared" si="108"/>
        <v>45716</v>
      </c>
      <c r="AC63" s="9">
        <f t="shared" si="108"/>
        <v>45747</v>
      </c>
      <c r="AD63" s="9">
        <f t="shared" si="108"/>
        <v>45777</v>
      </c>
      <c r="AE63" s="9">
        <f t="shared" si="108"/>
        <v>45808</v>
      </c>
      <c r="AF63" s="9">
        <f t="shared" si="108"/>
        <v>45838</v>
      </c>
      <c r="AG63" s="9">
        <f t="shared" si="108"/>
        <v>45869</v>
      </c>
      <c r="AH63" s="9">
        <f t="shared" si="108"/>
        <v>45900</v>
      </c>
      <c r="AI63" s="9">
        <f t="shared" si="108"/>
        <v>45930</v>
      </c>
      <c r="AJ63" s="9">
        <f t="shared" si="108"/>
        <v>45961</v>
      </c>
      <c r="AK63" s="9">
        <f t="shared" si="108"/>
        <v>45991</v>
      </c>
      <c r="AL63" s="9">
        <f t="shared" si="108"/>
        <v>46022</v>
      </c>
      <c r="AM63" s="9">
        <f t="shared" si="108"/>
        <v>46053</v>
      </c>
      <c r="AN63" s="9">
        <f t="shared" si="108"/>
        <v>46081</v>
      </c>
      <c r="AO63" s="9">
        <f t="shared" si="108"/>
        <v>46112</v>
      </c>
      <c r="AP63" s="9">
        <f t="shared" si="108"/>
        <v>46142</v>
      </c>
      <c r="AQ63" s="9">
        <f t="shared" si="108"/>
        <v>46173</v>
      </c>
      <c r="AR63" s="9">
        <f t="shared" si="108"/>
        <v>46203</v>
      </c>
      <c r="AS63" s="9">
        <f t="shared" si="108"/>
        <v>46234</v>
      </c>
      <c r="AT63" s="9">
        <f t="shared" si="108"/>
        <v>46265</v>
      </c>
      <c r="AU63" s="9">
        <f t="shared" si="108"/>
        <v>46295</v>
      </c>
      <c r="AV63" s="9">
        <f t="shared" si="108"/>
        <v>46326</v>
      </c>
      <c r="AW63" s="9">
        <f t="shared" si="108"/>
        <v>46356</v>
      </c>
      <c r="AX63" s="9">
        <f t="shared" si="108"/>
        <v>46387</v>
      </c>
      <c r="AY63" s="9">
        <f t="shared" si="108"/>
        <v>46418</v>
      </c>
      <c r="AZ63" s="9">
        <f t="shared" si="108"/>
        <v>46446</v>
      </c>
      <c r="BA63" s="9">
        <f t="shared" si="108"/>
        <v>46477</v>
      </c>
      <c r="BB63" s="9">
        <f t="shared" si="108"/>
        <v>46507</v>
      </c>
      <c r="BC63" s="9">
        <f t="shared" si="108"/>
        <v>46538</v>
      </c>
      <c r="BD63" s="9">
        <f t="shared" si="108"/>
        <v>46568</v>
      </c>
      <c r="BE63" s="9">
        <f t="shared" si="108"/>
        <v>46599</v>
      </c>
      <c r="BF63" s="9">
        <f t="shared" si="108"/>
        <v>46630</v>
      </c>
      <c r="BG63" s="9">
        <f t="shared" si="108"/>
        <v>46660</v>
      </c>
      <c r="BH63" s="9">
        <f t="shared" si="108"/>
        <v>46691</v>
      </c>
      <c r="BI63" s="9">
        <f t="shared" si="108"/>
        <v>46721</v>
      </c>
      <c r="BJ63" s="9">
        <f t="shared" si="108"/>
        <v>46752</v>
      </c>
    </row>
    <row r="64" spans="1:62" s="7" customFormat="1" ht="13.5" thickTop="1" x14ac:dyDescent="0.2">
      <c r="A64" s="10" t="s">
        <v>9</v>
      </c>
      <c r="B64" s="108"/>
      <c r="C64" s="11">
        <f>+PARÁMETROS!$D$66</f>
        <v>0</v>
      </c>
      <c r="D64" s="11">
        <f t="shared" ref="D64:N64" si="109">+C73</f>
        <v>0</v>
      </c>
      <c r="E64" s="11">
        <f t="shared" si="109"/>
        <v>0</v>
      </c>
      <c r="F64" s="11">
        <f t="shared" si="109"/>
        <v>0</v>
      </c>
      <c r="G64" s="11">
        <f t="shared" si="109"/>
        <v>0</v>
      </c>
      <c r="H64" s="11">
        <f t="shared" si="109"/>
        <v>0</v>
      </c>
      <c r="I64" s="11">
        <f t="shared" si="109"/>
        <v>0</v>
      </c>
      <c r="J64" s="11">
        <f t="shared" si="109"/>
        <v>0</v>
      </c>
      <c r="K64" s="11">
        <f t="shared" si="109"/>
        <v>0</v>
      </c>
      <c r="L64" s="11">
        <f t="shared" si="109"/>
        <v>0</v>
      </c>
      <c r="M64" s="11">
        <f t="shared" si="109"/>
        <v>0</v>
      </c>
      <c r="N64" s="11">
        <f t="shared" si="109"/>
        <v>0</v>
      </c>
      <c r="O64" s="11">
        <f>+N73</f>
        <v>0</v>
      </c>
      <c r="P64" s="11">
        <f t="shared" ref="P64:Z64" si="110">+O73</f>
        <v>0</v>
      </c>
      <c r="Q64" s="11">
        <f t="shared" si="110"/>
        <v>0</v>
      </c>
      <c r="R64" s="11">
        <f t="shared" si="110"/>
        <v>0</v>
      </c>
      <c r="S64" s="11">
        <f t="shared" si="110"/>
        <v>0</v>
      </c>
      <c r="T64" s="11">
        <f t="shared" si="110"/>
        <v>0</v>
      </c>
      <c r="U64" s="11">
        <f t="shared" si="110"/>
        <v>0</v>
      </c>
      <c r="V64" s="11">
        <f t="shared" si="110"/>
        <v>0</v>
      </c>
      <c r="W64" s="11">
        <f t="shared" si="110"/>
        <v>0</v>
      </c>
      <c r="X64" s="11">
        <f t="shared" si="110"/>
        <v>0</v>
      </c>
      <c r="Y64" s="11">
        <f t="shared" si="110"/>
        <v>0</v>
      </c>
      <c r="Z64" s="12">
        <f t="shared" si="110"/>
        <v>0</v>
      </c>
      <c r="AA64" s="11">
        <f>+Z73</f>
        <v>0</v>
      </c>
      <c r="AB64" s="11">
        <f t="shared" ref="AB64:AL64" si="111">+AA73</f>
        <v>0</v>
      </c>
      <c r="AC64" s="11">
        <f t="shared" si="111"/>
        <v>0</v>
      </c>
      <c r="AD64" s="11">
        <f t="shared" si="111"/>
        <v>0</v>
      </c>
      <c r="AE64" s="11">
        <f t="shared" si="111"/>
        <v>0</v>
      </c>
      <c r="AF64" s="11">
        <f t="shared" si="111"/>
        <v>0</v>
      </c>
      <c r="AG64" s="11">
        <f t="shared" si="111"/>
        <v>0</v>
      </c>
      <c r="AH64" s="11">
        <f t="shared" si="111"/>
        <v>0</v>
      </c>
      <c r="AI64" s="11">
        <f t="shared" si="111"/>
        <v>0</v>
      </c>
      <c r="AJ64" s="11">
        <f t="shared" si="111"/>
        <v>0</v>
      </c>
      <c r="AK64" s="11">
        <f t="shared" si="111"/>
        <v>0</v>
      </c>
      <c r="AL64" s="12">
        <f t="shared" si="111"/>
        <v>0</v>
      </c>
      <c r="AM64" s="11">
        <f>+AL73</f>
        <v>0</v>
      </c>
      <c r="AN64" s="11">
        <f t="shared" ref="AN64:AX64" si="112">+AM73</f>
        <v>0</v>
      </c>
      <c r="AO64" s="11">
        <f t="shared" si="112"/>
        <v>0</v>
      </c>
      <c r="AP64" s="11">
        <f t="shared" si="112"/>
        <v>0</v>
      </c>
      <c r="AQ64" s="11">
        <f t="shared" si="112"/>
        <v>0</v>
      </c>
      <c r="AR64" s="11">
        <f t="shared" si="112"/>
        <v>0</v>
      </c>
      <c r="AS64" s="11">
        <f t="shared" si="112"/>
        <v>0</v>
      </c>
      <c r="AT64" s="11">
        <f t="shared" si="112"/>
        <v>0</v>
      </c>
      <c r="AU64" s="11">
        <f t="shared" si="112"/>
        <v>0</v>
      </c>
      <c r="AV64" s="11">
        <f t="shared" si="112"/>
        <v>0</v>
      </c>
      <c r="AW64" s="11">
        <f t="shared" si="112"/>
        <v>0</v>
      </c>
      <c r="AX64" s="12">
        <f t="shared" si="112"/>
        <v>0</v>
      </c>
      <c r="AY64" s="11">
        <f>+AX73</f>
        <v>0</v>
      </c>
      <c r="AZ64" s="11">
        <f t="shared" ref="AZ64:BJ64" si="113">+AY73</f>
        <v>0</v>
      </c>
      <c r="BA64" s="11">
        <f t="shared" si="113"/>
        <v>0</v>
      </c>
      <c r="BB64" s="11">
        <f t="shared" si="113"/>
        <v>0</v>
      </c>
      <c r="BC64" s="11">
        <f t="shared" si="113"/>
        <v>0</v>
      </c>
      <c r="BD64" s="11">
        <f t="shared" si="113"/>
        <v>0</v>
      </c>
      <c r="BE64" s="11">
        <f t="shared" si="113"/>
        <v>0</v>
      </c>
      <c r="BF64" s="11">
        <f t="shared" si="113"/>
        <v>0</v>
      </c>
      <c r="BG64" s="11">
        <f t="shared" si="113"/>
        <v>0</v>
      </c>
      <c r="BH64" s="11">
        <f t="shared" si="113"/>
        <v>0</v>
      </c>
      <c r="BI64" s="11">
        <f t="shared" si="113"/>
        <v>0</v>
      </c>
      <c r="BJ64" s="12">
        <f t="shared" si="113"/>
        <v>0</v>
      </c>
    </row>
    <row r="65" spans="1:62" s="57" customFormat="1" x14ac:dyDescent="0.2">
      <c r="A65" s="48" t="s">
        <v>1480</v>
      </c>
      <c r="B65" s="109"/>
      <c r="C65" s="56">
        <f>+C64*PARÁMETROS!$C$46*97%</f>
        <v>0</v>
      </c>
      <c r="D65" s="56">
        <f>+D64*PARÁMETROS!$C$46*97%</f>
        <v>0</v>
      </c>
      <c r="E65" s="56">
        <f>+E64*PARÁMETROS!$C$46*97%</f>
        <v>0</v>
      </c>
      <c r="F65" s="56">
        <f>+F64*PARÁMETROS!$C$46*97%</f>
        <v>0</v>
      </c>
      <c r="G65" s="56">
        <f>+G64*PARÁMETROS!$C$46*97%</f>
        <v>0</v>
      </c>
      <c r="H65" s="56">
        <f>+H64*PARÁMETROS!$C$46*97%</f>
        <v>0</v>
      </c>
      <c r="I65" s="56">
        <f>+I64*PARÁMETROS!$C$46*97%</f>
        <v>0</v>
      </c>
      <c r="J65" s="56">
        <f>+J64*PARÁMETROS!$C$46*97%</f>
        <v>0</v>
      </c>
      <c r="K65" s="56">
        <f>+K64*PARÁMETROS!$C$46*97%</f>
        <v>0</v>
      </c>
      <c r="L65" s="56">
        <f>+L64*PARÁMETROS!$C$46*97%</f>
        <v>0</v>
      </c>
      <c r="M65" s="56">
        <f>+M64*PARÁMETROS!$C$46*97%</f>
        <v>0</v>
      </c>
      <c r="N65" s="56">
        <f>+N64*PARÁMETROS!$C$46*97%</f>
        <v>0</v>
      </c>
      <c r="O65" s="56">
        <f>+O64*PARÁMETROS!$D$46*97%</f>
        <v>0</v>
      </c>
      <c r="P65" s="56">
        <f>+P64*PARÁMETROS!$D$46*97%</f>
        <v>0</v>
      </c>
      <c r="Q65" s="56">
        <f>+Q64*PARÁMETROS!$D$46*97%</f>
        <v>0</v>
      </c>
      <c r="R65" s="56">
        <f>+R64*PARÁMETROS!$D$46*97%</f>
        <v>0</v>
      </c>
      <c r="S65" s="56">
        <f>+S64*PARÁMETROS!$D$46*97%</f>
        <v>0</v>
      </c>
      <c r="T65" s="56">
        <f>+T64*PARÁMETROS!$D$46*97%</f>
        <v>0</v>
      </c>
      <c r="U65" s="56">
        <f>+U64*PARÁMETROS!$D$46*97%</f>
        <v>0</v>
      </c>
      <c r="V65" s="56">
        <f>+V64*PARÁMETROS!$D$46*97%</f>
        <v>0</v>
      </c>
      <c r="W65" s="56">
        <f>+W64*PARÁMETROS!$D$46*97%</f>
        <v>0</v>
      </c>
      <c r="X65" s="56">
        <f>+X64*PARÁMETROS!$D$46*97%</f>
        <v>0</v>
      </c>
      <c r="Y65" s="56">
        <f>+Y64*PARÁMETROS!$D$46*97%</f>
        <v>0</v>
      </c>
      <c r="Z65" s="56">
        <f>+Z64*PARÁMETROS!$D$46*97%</f>
        <v>0</v>
      </c>
      <c r="AA65" s="56">
        <f>+AA64*PARÁMETROS!$E$46*97%</f>
        <v>0</v>
      </c>
      <c r="AB65" s="56">
        <f>+AB64*PARÁMETROS!$E$46*97%</f>
        <v>0</v>
      </c>
      <c r="AC65" s="56">
        <f>+AC64*PARÁMETROS!$E$46*97%</f>
        <v>0</v>
      </c>
      <c r="AD65" s="56">
        <f>+AD64*PARÁMETROS!$E$46*97%</f>
        <v>0</v>
      </c>
      <c r="AE65" s="56">
        <f>+AE64*PARÁMETROS!$E$46*97%</f>
        <v>0</v>
      </c>
      <c r="AF65" s="56">
        <f>+AF64*PARÁMETROS!$E$46*97%</f>
        <v>0</v>
      </c>
      <c r="AG65" s="56">
        <f>+AG64*PARÁMETROS!$E$46*97%</f>
        <v>0</v>
      </c>
      <c r="AH65" s="56">
        <f>+AH64*PARÁMETROS!$E$46*97%</f>
        <v>0</v>
      </c>
      <c r="AI65" s="56">
        <f>+AI64*PARÁMETROS!$E$46*97%</f>
        <v>0</v>
      </c>
      <c r="AJ65" s="56">
        <f>+AJ64*PARÁMETROS!$E$46*97%</f>
        <v>0</v>
      </c>
      <c r="AK65" s="56">
        <f>+AK64*PARÁMETROS!$E$46*97%</f>
        <v>0</v>
      </c>
      <c r="AL65" s="56">
        <f>+AL64*PARÁMETROS!$E$46*97%</f>
        <v>0</v>
      </c>
      <c r="AM65" s="56">
        <f>+AM64*PARÁMETROS!$F$46*97%</f>
        <v>0</v>
      </c>
      <c r="AN65" s="56">
        <f>+AN64*PARÁMETROS!$F$46*97%</f>
        <v>0</v>
      </c>
      <c r="AO65" s="56">
        <f>+AO64*PARÁMETROS!$F$46*97%</f>
        <v>0</v>
      </c>
      <c r="AP65" s="56">
        <f>+AP64*PARÁMETROS!$F$46*97%</f>
        <v>0</v>
      </c>
      <c r="AQ65" s="56">
        <f>+AQ64*PARÁMETROS!$F$46*97%</f>
        <v>0</v>
      </c>
      <c r="AR65" s="56">
        <f>+AR64*PARÁMETROS!$F$46*97%</f>
        <v>0</v>
      </c>
      <c r="AS65" s="56">
        <f>+AS64*PARÁMETROS!$F$46*97%</f>
        <v>0</v>
      </c>
      <c r="AT65" s="56">
        <f>+AT64*PARÁMETROS!$F$46*97%</f>
        <v>0</v>
      </c>
      <c r="AU65" s="56">
        <f>+AU64*PARÁMETROS!$F$46*97%</f>
        <v>0</v>
      </c>
      <c r="AV65" s="56">
        <f>+AV64*PARÁMETROS!$F$46*97%</f>
        <v>0</v>
      </c>
      <c r="AW65" s="56">
        <f>+AW64*PARÁMETROS!$F$46*97%</f>
        <v>0</v>
      </c>
      <c r="AX65" s="56">
        <f>+AX64*PARÁMETROS!$F$46*97%</f>
        <v>0</v>
      </c>
      <c r="AY65" s="56">
        <f>+AY64*PARÁMETROS!$G$46*97%</f>
        <v>0</v>
      </c>
      <c r="AZ65" s="56">
        <f>+AZ64*PARÁMETROS!$G$46*97%</f>
        <v>0</v>
      </c>
      <c r="BA65" s="56">
        <f>+BA64*PARÁMETROS!$G$46*97%</f>
        <v>0</v>
      </c>
      <c r="BB65" s="56">
        <f>+BB64*PARÁMETROS!$G$46*97%</f>
        <v>0</v>
      </c>
      <c r="BC65" s="56">
        <f>+BC64*PARÁMETROS!$G$46*97%</f>
        <v>0</v>
      </c>
      <c r="BD65" s="56">
        <f>+BD64*PARÁMETROS!$G$46*97%</f>
        <v>0</v>
      </c>
      <c r="BE65" s="56">
        <f>+BE64*PARÁMETROS!$G$46*97%</f>
        <v>0</v>
      </c>
      <c r="BF65" s="56">
        <f>+BF64*PARÁMETROS!$G$46*97%</f>
        <v>0</v>
      </c>
      <c r="BG65" s="56">
        <f>+BG64*PARÁMETROS!$G$46*97%</f>
        <v>0</v>
      </c>
      <c r="BH65" s="56">
        <f>+BH64*PARÁMETROS!$G$46*97%</f>
        <v>0</v>
      </c>
      <c r="BI65" s="56">
        <f>+BI64*PARÁMETROS!$G$46*97%</f>
        <v>0</v>
      </c>
      <c r="BJ65" s="56">
        <f>+BJ64*PARÁMETROS!$G$46*97%</f>
        <v>0</v>
      </c>
    </row>
    <row r="66" spans="1:62" s="51" customFormat="1" x14ac:dyDescent="0.2">
      <c r="A66" s="49" t="s">
        <v>10</v>
      </c>
      <c r="B66" s="110"/>
      <c r="C66" s="50">
        <f>-PMT(PARÁMETROS!$C$46,PARÁMETROS!$C$56,C64,0)*1</f>
        <v>0</v>
      </c>
      <c r="D66" s="50">
        <f>-PMT(PARÁMETROS!$C$46,PARÁMETROS!$C$56,D64,0)*1</f>
        <v>0</v>
      </c>
      <c r="E66" s="50">
        <f>-PMT(PARÁMETROS!$C$46,PARÁMETROS!$C$56,E64,0)*1</f>
        <v>0</v>
      </c>
      <c r="F66" s="50">
        <f>-PMT(PARÁMETROS!$C$46,PARÁMETROS!$C$56,F64,0)*1</f>
        <v>0</v>
      </c>
      <c r="G66" s="50">
        <f>-PMT(PARÁMETROS!$C$46,PARÁMETROS!$C$56,G64,0)*1</f>
        <v>0</v>
      </c>
      <c r="H66" s="50">
        <f>-PMT(PARÁMETROS!$C$46,PARÁMETROS!$C$56,H64,0)*1</f>
        <v>0</v>
      </c>
      <c r="I66" s="50">
        <f>-PMT(PARÁMETROS!$C$46,PARÁMETROS!$C$56,I64,0)*1</f>
        <v>0</v>
      </c>
      <c r="J66" s="50">
        <f>-PMT(PARÁMETROS!$C$46,PARÁMETROS!$C$56,J64,0)*1</f>
        <v>0</v>
      </c>
      <c r="K66" s="50">
        <f>-PMT(PARÁMETROS!$C$46,PARÁMETROS!$C$56,K64,0)*1</f>
        <v>0</v>
      </c>
      <c r="L66" s="50">
        <f>-PMT(PARÁMETROS!$C$46,PARÁMETROS!$C$56,L64,0)*1</f>
        <v>0</v>
      </c>
      <c r="M66" s="50">
        <f>-PMT(PARÁMETROS!$C$46,PARÁMETROS!$C$56,M64,0)*1</f>
        <v>0</v>
      </c>
      <c r="N66" s="50">
        <f>-PMT(PARÁMETROS!$C$46,PARÁMETROS!$C$56,N64,0)*1</f>
        <v>0</v>
      </c>
      <c r="O66" s="50">
        <f>-PMT(PARÁMETROS!$D$46,PARÁMETROS!$D$56,O64,0)*1</f>
        <v>0</v>
      </c>
      <c r="P66" s="50">
        <f>-PMT(PARÁMETROS!$D$46,PARÁMETROS!$D$56,P64,0)*1</f>
        <v>0</v>
      </c>
      <c r="Q66" s="50">
        <f>-PMT(PARÁMETROS!$D$46,PARÁMETROS!$D$56,Q64,0)*1</f>
        <v>0</v>
      </c>
      <c r="R66" s="50">
        <f>-PMT(PARÁMETROS!$D$46,PARÁMETROS!$D$56,R64,0)*1</f>
        <v>0</v>
      </c>
      <c r="S66" s="50">
        <f>-PMT(PARÁMETROS!$D$46,PARÁMETROS!$D$56,S64,0)*1</f>
        <v>0</v>
      </c>
      <c r="T66" s="50">
        <f>-PMT(PARÁMETROS!$D$46,PARÁMETROS!$D$56,T64,0)*1</f>
        <v>0</v>
      </c>
      <c r="U66" s="50">
        <f>-PMT(PARÁMETROS!$D$46,PARÁMETROS!$D$56,U64,0)*1</f>
        <v>0</v>
      </c>
      <c r="V66" s="50">
        <f>-PMT(PARÁMETROS!$D$46,PARÁMETROS!$D$56,V64,0)*1</f>
        <v>0</v>
      </c>
      <c r="W66" s="50">
        <f>-PMT(PARÁMETROS!$D$46,PARÁMETROS!$D$56,W64,0)*1</f>
        <v>0</v>
      </c>
      <c r="X66" s="50">
        <f>-PMT(PARÁMETROS!$D$46,PARÁMETROS!$D$56,X64,0)*1</f>
        <v>0</v>
      </c>
      <c r="Y66" s="50">
        <f>-PMT(PARÁMETROS!$D$46,PARÁMETROS!$D$56,Y64,0)*1</f>
        <v>0</v>
      </c>
      <c r="Z66" s="50">
        <f>-PMT(PARÁMETROS!$D$46,PARÁMETROS!$D$56,Z64,0)*1</f>
        <v>0</v>
      </c>
      <c r="AA66" s="50">
        <f>-PMT(PARÁMETROS!$E$46,PARÁMETROS!$E$56,AA64,0)*1</f>
        <v>0</v>
      </c>
      <c r="AB66" s="50">
        <f>-PMT(PARÁMETROS!$E$46,PARÁMETROS!$E$56,AB64,0)*1</f>
        <v>0</v>
      </c>
      <c r="AC66" s="50">
        <f>-PMT(PARÁMETROS!$E$46,PARÁMETROS!$E$56,AC64,0)*1</f>
        <v>0</v>
      </c>
      <c r="AD66" s="50">
        <f>-PMT(PARÁMETROS!$E$46,PARÁMETROS!$E$56,AD64,0)*1</f>
        <v>0</v>
      </c>
      <c r="AE66" s="50">
        <f>-PMT(PARÁMETROS!$E$46,PARÁMETROS!$E$56,AE64,0)*1</f>
        <v>0</v>
      </c>
      <c r="AF66" s="50">
        <f>-PMT(PARÁMETROS!$E$46,PARÁMETROS!$E$56,AF64,0)*1</f>
        <v>0</v>
      </c>
      <c r="AG66" s="50">
        <f>-PMT(PARÁMETROS!$E$46,PARÁMETROS!$E$56,AG64,0)*1</f>
        <v>0</v>
      </c>
      <c r="AH66" s="50">
        <f>-PMT(PARÁMETROS!$E$46,PARÁMETROS!$E$56,AH64,0)*1</f>
        <v>0</v>
      </c>
      <c r="AI66" s="50">
        <f>-PMT(PARÁMETROS!$E$46,PARÁMETROS!$E$56,AI64,0)*1</f>
        <v>0</v>
      </c>
      <c r="AJ66" s="50">
        <f>-PMT(PARÁMETROS!$E$46,PARÁMETROS!$E$56,AJ64,0)*1</f>
        <v>0</v>
      </c>
      <c r="AK66" s="50">
        <f>-PMT(PARÁMETROS!$E$46,PARÁMETROS!$E$56,AK64,0)*1</f>
        <v>0</v>
      </c>
      <c r="AL66" s="50">
        <f>-PMT(PARÁMETROS!$E$46,PARÁMETROS!$E$56,AL64,0)*1</f>
        <v>0</v>
      </c>
      <c r="AM66" s="50">
        <f>-PMT(PARÁMETROS!$F$46,PARÁMETROS!$F$56,AM64,0)*1</f>
        <v>0</v>
      </c>
      <c r="AN66" s="50">
        <f>-PMT(PARÁMETROS!$F$46,PARÁMETROS!$F$56,AN64,0)*1</f>
        <v>0</v>
      </c>
      <c r="AO66" s="50">
        <f>-PMT(PARÁMETROS!$F$46,PARÁMETROS!$F$56,AO64,0)*1</f>
        <v>0</v>
      </c>
      <c r="AP66" s="50">
        <f>-PMT(PARÁMETROS!$F$46,PARÁMETROS!$F$56,AP64,0)*1</f>
        <v>0</v>
      </c>
      <c r="AQ66" s="50">
        <f>-PMT(PARÁMETROS!$F$46,PARÁMETROS!$F$56,AQ64,0)*1</f>
        <v>0</v>
      </c>
      <c r="AR66" s="50">
        <f>-PMT(PARÁMETROS!$F$46,PARÁMETROS!$F$56,AR64,0)*1</f>
        <v>0</v>
      </c>
      <c r="AS66" s="50">
        <f>-PMT(PARÁMETROS!$F$46,PARÁMETROS!$F$56,AS64,0)*1</f>
        <v>0</v>
      </c>
      <c r="AT66" s="50">
        <f>-PMT(PARÁMETROS!$F$46,PARÁMETROS!$F$56,AT64,0)*1</f>
        <v>0</v>
      </c>
      <c r="AU66" s="50">
        <f>-PMT(PARÁMETROS!$F$46,PARÁMETROS!$F$56,AU64,0)*1</f>
        <v>0</v>
      </c>
      <c r="AV66" s="50">
        <f>-PMT(PARÁMETROS!$F$46,PARÁMETROS!$F$56,AV64,0)*1</f>
        <v>0</v>
      </c>
      <c r="AW66" s="50">
        <f>-PMT(PARÁMETROS!$F$46,PARÁMETROS!$F$56,AW64,0)*1</f>
        <v>0</v>
      </c>
      <c r="AX66" s="50">
        <f>-PMT(PARÁMETROS!$F$46,PARÁMETROS!$F$56,AX64,0)*1</f>
        <v>0</v>
      </c>
      <c r="AY66" s="50">
        <f>-PMT(PARÁMETROS!$G$46,PARÁMETROS!$G$56,AY64,0)*1</f>
        <v>0</v>
      </c>
      <c r="AZ66" s="50">
        <f>-PMT(PARÁMETROS!$G$46,PARÁMETROS!$G$56,AZ64,0)*1</f>
        <v>0</v>
      </c>
      <c r="BA66" s="50">
        <f>-PMT(PARÁMETROS!$G$46,PARÁMETROS!$G$56,BA64,0)*1</f>
        <v>0</v>
      </c>
      <c r="BB66" s="50">
        <f>-PMT(PARÁMETROS!$G$46,PARÁMETROS!$G$56,BB64,0)*1</f>
        <v>0</v>
      </c>
      <c r="BC66" s="50">
        <f>-PMT(PARÁMETROS!$G$46,PARÁMETROS!$G$56,BC64,0)*1</f>
        <v>0</v>
      </c>
      <c r="BD66" s="50">
        <f>-PMT(PARÁMETROS!$G$46,PARÁMETROS!$G$56,BD64,0)*1</f>
        <v>0</v>
      </c>
      <c r="BE66" s="50">
        <f>-PMT(PARÁMETROS!$G$46,PARÁMETROS!$G$56,BE64,0)*1</f>
        <v>0</v>
      </c>
      <c r="BF66" s="50">
        <f>-PMT(PARÁMETROS!$G$46,PARÁMETROS!$G$56,BF64,0)*1</f>
        <v>0</v>
      </c>
      <c r="BG66" s="50">
        <f>-PMT(PARÁMETROS!$G$46,PARÁMETROS!$G$56,BG64,0)*1</f>
        <v>0</v>
      </c>
      <c r="BH66" s="50">
        <f>-PMT(PARÁMETROS!$G$46,PARÁMETROS!$G$56,BH64,0)*1</f>
        <v>0</v>
      </c>
      <c r="BI66" s="50">
        <f>-PMT(PARÁMETROS!$G$46,PARÁMETROS!$G$56,BI64,0)*1</f>
        <v>0</v>
      </c>
      <c r="BJ66" s="50">
        <f>-PMT(PARÁMETROS!$G$46,PARÁMETROS!$G$56,BJ64,0)*1</f>
        <v>0</v>
      </c>
    </row>
    <row r="67" spans="1:62" s="51" customFormat="1" x14ac:dyDescent="0.2">
      <c r="A67" s="49" t="s">
        <v>55</v>
      </c>
      <c r="B67" s="110"/>
      <c r="C67" s="50">
        <f>+PARÁMETROS!$C$77</f>
        <v>0</v>
      </c>
      <c r="D67" s="50">
        <f>+C67</f>
        <v>0</v>
      </c>
      <c r="E67" s="50">
        <f t="shared" ref="E67:N67" si="114">+D67</f>
        <v>0</v>
      </c>
      <c r="F67" s="50">
        <f t="shared" si="114"/>
        <v>0</v>
      </c>
      <c r="G67" s="50">
        <f t="shared" si="114"/>
        <v>0</v>
      </c>
      <c r="H67" s="50">
        <f t="shared" si="114"/>
        <v>0</v>
      </c>
      <c r="I67" s="50">
        <f t="shared" si="114"/>
        <v>0</v>
      </c>
      <c r="J67" s="50">
        <f t="shared" si="114"/>
        <v>0</v>
      </c>
      <c r="K67" s="50">
        <f t="shared" si="114"/>
        <v>0</v>
      </c>
      <c r="L67" s="50">
        <f t="shared" si="114"/>
        <v>0</v>
      </c>
      <c r="M67" s="50">
        <f t="shared" si="114"/>
        <v>0</v>
      </c>
      <c r="N67" s="50">
        <f t="shared" si="114"/>
        <v>0</v>
      </c>
      <c r="O67" s="50">
        <f>+PARÁMETROS!$D$77</f>
        <v>0</v>
      </c>
      <c r="P67" s="50">
        <f>+O67</f>
        <v>0</v>
      </c>
      <c r="Q67" s="50">
        <f t="shared" ref="Q67:Z67" si="115">+P67</f>
        <v>0</v>
      </c>
      <c r="R67" s="50">
        <f t="shared" si="115"/>
        <v>0</v>
      </c>
      <c r="S67" s="50">
        <f t="shared" si="115"/>
        <v>0</v>
      </c>
      <c r="T67" s="50">
        <f t="shared" si="115"/>
        <v>0</v>
      </c>
      <c r="U67" s="50">
        <f t="shared" si="115"/>
        <v>0</v>
      </c>
      <c r="V67" s="50">
        <f t="shared" si="115"/>
        <v>0</v>
      </c>
      <c r="W67" s="50">
        <f t="shared" si="115"/>
        <v>0</v>
      </c>
      <c r="X67" s="50">
        <f t="shared" si="115"/>
        <v>0</v>
      </c>
      <c r="Y67" s="50">
        <f t="shared" si="115"/>
        <v>0</v>
      </c>
      <c r="Z67" s="50">
        <f t="shared" si="115"/>
        <v>0</v>
      </c>
      <c r="AA67" s="50">
        <f>+PARÁMETROS!$E$77</f>
        <v>0</v>
      </c>
      <c r="AB67" s="50">
        <f>+AA67</f>
        <v>0</v>
      </c>
      <c r="AC67" s="50">
        <f t="shared" ref="AC67:AL67" si="116">+AB67</f>
        <v>0</v>
      </c>
      <c r="AD67" s="50">
        <f t="shared" si="116"/>
        <v>0</v>
      </c>
      <c r="AE67" s="50">
        <f t="shared" si="116"/>
        <v>0</v>
      </c>
      <c r="AF67" s="50">
        <f t="shared" si="116"/>
        <v>0</v>
      </c>
      <c r="AG67" s="50">
        <f t="shared" si="116"/>
        <v>0</v>
      </c>
      <c r="AH67" s="50">
        <f t="shared" si="116"/>
        <v>0</v>
      </c>
      <c r="AI67" s="50">
        <f t="shared" si="116"/>
        <v>0</v>
      </c>
      <c r="AJ67" s="50">
        <f t="shared" si="116"/>
        <v>0</v>
      </c>
      <c r="AK67" s="50">
        <f t="shared" si="116"/>
        <v>0</v>
      </c>
      <c r="AL67" s="50">
        <f t="shared" si="116"/>
        <v>0</v>
      </c>
      <c r="AM67" s="50">
        <f>+PARÁMETROS!$F$77</f>
        <v>0</v>
      </c>
      <c r="AN67" s="50">
        <f>+AM67</f>
        <v>0</v>
      </c>
      <c r="AO67" s="50">
        <f t="shared" ref="AO67:AX67" si="117">+AN67</f>
        <v>0</v>
      </c>
      <c r="AP67" s="50">
        <f t="shared" si="117"/>
        <v>0</v>
      </c>
      <c r="AQ67" s="50">
        <f t="shared" si="117"/>
        <v>0</v>
      </c>
      <c r="AR67" s="50">
        <f t="shared" si="117"/>
        <v>0</v>
      </c>
      <c r="AS67" s="50">
        <f t="shared" si="117"/>
        <v>0</v>
      </c>
      <c r="AT67" s="50">
        <f t="shared" si="117"/>
        <v>0</v>
      </c>
      <c r="AU67" s="50">
        <f t="shared" si="117"/>
        <v>0</v>
      </c>
      <c r="AV67" s="50">
        <f t="shared" si="117"/>
        <v>0</v>
      </c>
      <c r="AW67" s="50">
        <f t="shared" si="117"/>
        <v>0</v>
      </c>
      <c r="AX67" s="50">
        <f t="shared" si="117"/>
        <v>0</v>
      </c>
      <c r="AY67" s="50">
        <f>+PARÁMETROS!$G$77</f>
        <v>0</v>
      </c>
      <c r="AZ67" s="50">
        <f>+AY67</f>
        <v>0</v>
      </c>
      <c r="BA67" s="50">
        <f t="shared" ref="BA67:BJ67" si="118">+AZ67</f>
        <v>0</v>
      </c>
      <c r="BB67" s="50">
        <f t="shared" si="118"/>
        <v>0</v>
      </c>
      <c r="BC67" s="50">
        <f t="shared" si="118"/>
        <v>0</v>
      </c>
      <c r="BD67" s="50">
        <f t="shared" si="118"/>
        <v>0</v>
      </c>
      <c r="BE67" s="50">
        <f t="shared" si="118"/>
        <v>0</v>
      </c>
      <c r="BF67" s="50">
        <f t="shared" si="118"/>
        <v>0</v>
      </c>
      <c r="BG67" s="50">
        <f t="shared" si="118"/>
        <v>0</v>
      </c>
      <c r="BH67" s="50">
        <f t="shared" si="118"/>
        <v>0</v>
      </c>
      <c r="BI67" s="50">
        <f t="shared" si="118"/>
        <v>0</v>
      </c>
      <c r="BJ67" s="50">
        <f t="shared" si="118"/>
        <v>0</v>
      </c>
    </row>
    <row r="68" spans="1:62" s="51" customFormat="1" x14ac:dyDescent="0.2">
      <c r="A68" s="49" t="s">
        <v>59</v>
      </c>
      <c r="B68" s="110"/>
      <c r="C68" s="50">
        <f>+(+anexos!B$109)*1*(B$132/B$135)</f>
        <v>0</v>
      </c>
      <c r="D68" s="50">
        <f>+(+anexos!C$109)*1*(C$132/C$135)</f>
        <v>0</v>
      </c>
      <c r="E68" s="50">
        <f>+(+anexos!D$109)*1*(D$132/D$135)</f>
        <v>0</v>
      </c>
      <c r="F68" s="50">
        <f>+(+anexos!E$109)*1*(E$132/E$135)</f>
        <v>0</v>
      </c>
      <c r="G68" s="50">
        <f>+(+anexos!F$109)*1*(F$132/F$135)</f>
        <v>0</v>
      </c>
      <c r="H68" s="50">
        <f>+(+anexos!G$109)*1*(G$132/G$135)</f>
        <v>0</v>
      </c>
      <c r="I68" s="50">
        <f>+(+anexos!H$109)*PARÁMETROS!C35*(H$132/H$135)</f>
        <v>0</v>
      </c>
      <c r="J68" s="50">
        <f>+(+anexos!I$109)*1*(I$132/I$135)</f>
        <v>0</v>
      </c>
      <c r="K68" s="50">
        <f>+(+anexos!J$109)*1*(J$132/J$135)</f>
        <v>0</v>
      </c>
      <c r="L68" s="50">
        <f>+(+anexos!K$109)*1*(K$132/K$135)</f>
        <v>0</v>
      </c>
      <c r="M68" s="50">
        <f>+(+anexos!L$109)*1*(L$132/L$135)</f>
        <v>0</v>
      </c>
      <c r="N68" s="50">
        <f>+(+anexos!M$109)*PARÁMETROS!C35*(M$132/M$135)</f>
        <v>0</v>
      </c>
      <c r="O68" s="50">
        <f>+(+anexos!N$109)*1*(N$132/N$135)</f>
        <v>0</v>
      </c>
      <c r="P68" s="50">
        <f>+(+anexos!O$109)*1*(O$132/O$135)</f>
        <v>0</v>
      </c>
      <c r="Q68" s="50">
        <f>+(+anexos!P$109)*1*(P$132/P$135)</f>
        <v>0</v>
      </c>
      <c r="R68" s="50">
        <f>+(+anexos!Q$109)*1*(Q$132/Q$135)</f>
        <v>0</v>
      </c>
      <c r="S68" s="50">
        <f>+(+anexos!R$109)*1*(R$132/R$135)</f>
        <v>0</v>
      </c>
      <c r="T68" s="50">
        <f>+(+anexos!S$109)*1*(S$132/S$135)</f>
        <v>0</v>
      </c>
      <c r="U68" s="50">
        <f>+(+anexos!T$109)*PARÁMETROS!C35*(T$132/T$135)</f>
        <v>0</v>
      </c>
      <c r="V68" s="50">
        <f>+(+anexos!U$109)*1*(U$132/U$135)</f>
        <v>0</v>
      </c>
      <c r="W68" s="50">
        <f>+(+anexos!V$109)*1*(V$132/V$135)</f>
        <v>0</v>
      </c>
      <c r="X68" s="50">
        <f>+(+anexos!W$109)*1*(W$132/W$135)</f>
        <v>0</v>
      </c>
      <c r="Y68" s="50">
        <f>+(+anexos!X$109)*1*(X$132/X$135)</f>
        <v>0</v>
      </c>
      <c r="Z68" s="50">
        <f>+(+anexos!Y$109)*PARÁMETROS!C35*(Y$132/Y$135)</f>
        <v>0</v>
      </c>
      <c r="AA68" s="50">
        <f>+(+anexos!Z$109)*1*(Z$132/Z$135)</f>
        <v>0</v>
      </c>
      <c r="AB68" s="50">
        <f>+(+anexos!AA$109)*1*(AA$132/AA$135)</f>
        <v>0</v>
      </c>
      <c r="AC68" s="50">
        <f>+(+anexos!AB$109)*1*(AB$132/AB$135)</f>
        <v>0</v>
      </c>
      <c r="AD68" s="50">
        <f>+(+anexos!AC$109)*1*(AC$132/AC$135)</f>
        <v>0</v>
      </c>
      <c r="AE68" s="50">
        <f>+(+anexos!AD$109)*1*(AD$132/AD$135)</f>
        <v>0</v>
      </c>
      <c r="AF68" s="50">
        <f>+(+anexos!AE$109)*1*(AE$132/AE$135)</f>
        <v>0</v>
      </c>
      <c r="AG68" s="50">
        <f>+(+anexos!AF$109)*PARÁMETROS!C35*(AF$132/AF$135)</f>
        <v>0</v>
      </c>
      <c r="AH68" s="50">
        <f>+(+anexos!AG$109)*1*(AG$132/AG$135)</f>
        <v>0</v>
      </c>
      <c r="AI68" s="50">
        <f>+(+anexos!AH$109)*1*(AH$132/AH$135)</f>
        <v>0</v>
      </c>
      <c r="AJ68" s="50">
        <f>+(+anexos!AI$109)*1*(AI$132/AI$135)</f>
        <v>0</v>
      </c>
      <c r="AK68" s="50">
        <f>+(+anexos!AJ$109)*1*(AJ$132/AJ$135)</f>
        <v>0</v>
      </c>
      <c r="AL68" s="50">
        <f>+(+anexos!AK$109)*PARÁMETROS!C35*(AK$132/AK$135)</f>
        <v>0</v>
      </c>
      <c r="AM68" s="50">
        <f>+(+anexos!AL$109)*1*(AL$132/AL$135)</f>
        <v>0</v>
      </c>
      <c r="AN68" s="50">
        <f>+(+anexos!AM$109)*1*(AM$132/AM$135)</f>
        <v>0</v>
      </c>
      <c r="AO68" s="50">
        <f>+(+anexos!AN$109)*1*(AN$132/AN$135)</f>
        <v>0</v>
      </c>
      <c r="AP68" s="50">
        <f>+(+anexos!AO$109)*1*(AO$132/AO$135)</f>
        <v>0</v>
      </c>
      <c r="AQ68" s="50">
        <f>+(+anexos!AP$109)*1*(AP$132/AP$135)</f>
        <v>0</v>
      </c>
      <c r="AR68" s="50">
        <f>+(+anexos!AQ$109)*1*(AQ$132/AQ$135)</f>
        <v>0</v>
      </c>
      <c r="AS68" s="50">
        <f>+(+anexos!AR$109)*PARÁMETROS!C35*(AR$132/AR$135)</f>
        <v>0</v>
      </c>
      <c r="AT68" s="50">
        <f>+(+anexos!AS$109)*1*(AS$132/AS$135)</f>
        <v>0</v>
      </c>
      <c r="AU68" s="50">
        <f>+(+anexos!AT$109)*1*(AT$132/AT$135)</f>
        <v>0</v>
      </c>
      <c r="AV68" s="50">
        <f>+(+anexos!AU$109)*1*(AU$132/AU$135)</f>
        <v>0</v>
      </c>
      <c r="AW68" s="50">
        <f>+(+anexos!AV$109)*1*(AV$132/AV$135)</f>
        <v>0</v>
      </c>
      <c r="AX68" s="50">
        <f>+(+anexos!AW$109)*PARÁMETROS!C35*(AW$132/AW$135)</f>
        <v>0</v>
      </c>
      <c r="AY68" s="50">
        <f>+(+anexos!AX$109)*1*(AX$132/AX$135)</f>
        <v>0</v>
      </c>
      <c r="AZ68" s="50">
        <f>+(+anexos!AY$109)*1*(AY$132/AY$135)</f>
        <v>0</v>
      </c>
      <c r="BA68" s="50">
        <f>+(+anexos!AZ$109)*1*(AZ$132/AZ$135)</f>
        <v>0</v>
      </c>
      <c r="BB68" s="50">
        <f>+(+anexos!BA$109)*1*(BA$132/BA$135)</f>
        <v>0</v>
      </c>
      <c r="BC68" s="50">
        <f>+(+anexos!BB$109)*1*(BB$132/BB$135)</f>
        <v>0</v>
      </c>
      <c r="BD68" s="50">
        <f>+(+anexos!BC$109)*1*(BC$132/BC$135)</f>
        <v>0</v>
      </c>
      <c r="BE68" s="50">
        <f>+(+anexos!BD$109)*PARÁMETROS!C35*(BD$132/BD$135)</f>
        <v>0</v>
      </c>
      <c r="BF68" s="50">
        <f>+(+anexos!BE$109)*1*(BE$132/BE$135)</f>
        <v>0</v>
      </c>
      <c r="BG68" s="50">
        <f>+(+anexos!BF$109)*1*(BF$132/BF$135)</f>
        <v>0</v>
      </c>
      <c r="BH68" s="50">
        <f>+(+anexos!BG$109)*1*(BG$132/BG$135)</f>
        <v>0</v>
      </c>
      <c r="BI68" s="50">
        <f>+(+anexos!BH$109)*1*(BH$132/BH$135)</f>
        <v>0</v>
      </c>
      <c r="BJ68" s="50">
        <f>+(+anexos!BI$109)*PARÁMETROS!C35*(BI$132/BI$135)</f>
        <v>0</v>
      </c>
    </row>
    <row r="69" spans="1:62" s="88" customFormat="1" x14ac:dyDescent="0.2">
      <c r="A69" s="86" t="s">
        <v>60</v>
      </c>
      <c r="B69" s="112"/>
      <c r="C69" s="87">
        <f>anexos!B54*(B$132/B$135)</f>
        <v>0</v>
      </c>
      <c r="D69" s="87">
        <f>anexos!C54*(C$132/C$135)</f>
        <v>0</v>
      </c>
      <c r="E69" s="87">
        <f>anexos!D54*(D$132/D$135)</f>
        <v>0</v>
      </c>
      <c r="F69" s="87">
        <f>anexos!E54*(E$132/E$135)</f>
        <v>0</v>
      </c>
      <c r="G69" s="87">
        <f>anexos!F54*(F$132/F$135)</f>
        <v>0</v>
      </c>
      <c r="H69" s="87">
        <f>anexos!G54*(G$132/G$135)</f>
        <v>0</v>
      </c>
      <c r="I69" s="87">
        <f>anexos!H54*(H$132/H$135)</f>
        <v>0</v>
      </c>
      <c r="J69" s="87">
        <f>anexos!I54*(I$132/I$135)</f>
        <v>0</v>
      </c>
      <c r="K69" s="87">
        <f>anexos!J54*(J$132/J$135)</f>
        <v>0</v>
      </c>
      <c r="L69" s="87">
        <f>anexos!K54*(K$132/K$135)</f>
        <v>0</v>
      </c>
      <c r="M69" s="87">
        <f>anexos!L54*(L$132/L$135)</f>
        <v>0</v>
      </c>
      <c r="N69" s="87">
        <f>anexos!M54*(M$132/M$135)</f>
        <v>0</v>
      </c>
      <c r="O69" s="87">
        <f>anexos!N54*(N$132/N$135)</f>
        <v>0</v>
      </c>
      <c r="P69" s="87">
        <f>anexos!O54*(O$132/O$135)</f>
        <v>0</v>
      </c>
      <c r="Q69" s="87">
        <f>anexos!P54*(P$132/P$135)</f>
        <v>0</v>
      </c>
      <c r="R69" s="87">
        <f>anexos!Q54*(Q$132/Q$135)</f>
        <v>0</v>
      </c>
      <c r="S69" s="87">
        <f>anexos!R54*(R$132/R$135)</f>
        <v>0</v>
      </c>
      <c r="T69" s="87">
        <f>anexos!S54*(S$132/S$135)</f>
        <v>0</v>
      </c>
      <c r="U69" s="87">
        <f>anexos!T54*(T$132/T$135)</f>
        <v>0</v>
      </c>
      <c r="V69" s="87">
        <f>anexos!U54*(U$132/U$135)</f>
        <v>0</v>
      </c>
      <c r="W69" s="87">
        <f>anexos!V54*(V$132/V$135)</f>
        <v>0</v>
      </c>
      <c r="X69" s="87">
        <f>anexos!W54*(W$132/W$135)</f>
        <v>0</v>
      </c>
      <c r="Y69" s="87">
        <f>anexos!X54*(X$132/X$135)</f>
        <v>0</v>
      </c>
      <c r="Z69" s="87">
        <f>anexos!Y54*(Y$132/Y$135)</f>
        <v>0</v>
      </c>
      <c r="AA69" s="87">
        <f>anexos!Z54*(Z$132/Z$135)</f>
        <v>0</v>
      </c>
      <c r="AB69" s="87">
        <f>anexos!AA54*(AA$132/AA$135)</f>
        <v>0</v>
      </c>
      <c r="AC69" s="87">
        <f>anexos!AB54*(AB$132/AB$135)</f>
        <v>0</v>
      </c>
      <c r="AD69" s="87">
        <f>anexos!AC54*(AC$132/AC$135)</f>
        <v>0</v>
      </c>
      <c r="AE69" s="87">
        <f>anexos!AD54*(AD$132/AD$135)</f>
        <v>0</v>
      </c>
      <c r="AF69" s="87">
        <f>anexos!AE54*(AE$132/AE$135)</f>
        <v>0</v>
      </c>
      <c r="AG69" s="87">
        <f>anexos!AF54*(AF$132/AF$135)</f>
        <v>0</v>
      </c>
      <c r="AH69" s="87">
        <f>anexos!AG54*(AG$132/AG$135)</f>
        <v>0</v>
      </c>
      <c r="AI69" s="87">
        <f>anexos!AH54*(AH$132/AH$135)</f>
        <v>0</v>
      </c>
      <c r="AJ69" s="87">
        <f>anexos!AI54*(AI$132/AI$135)</f>
        <v>0</v>
      </c>
      <c r="AK69" s="87">
        <f>anexos!AJ54*(AJ$132/AJ$135)</f>
        <v>0</v>
      </c>
      <c r="AL69" s="87">
        <f>anexos!AK54*(AK$132/AK$135)</f>
        <v>0</v>
      </c>
      <c r="AM69" s="87">
        <f>anexos!AL54*(AL$132/AL$135)</f>
        <v>0</v>
      </c>
      <c r="AN69" s="87">
        <f>anexos!AM54*(AM$132/AM$135)</f>
        <v>0</v>
      </c>
      <c r="AO69" s="87">
        <f>anexos!AN54*(AN$132/AN$135)</f>
        <v>0</v>
      </c>
      <c r="AP69" s="87">
        <f>anexos!AO54*(AO$132/AO$135)</f>
        <v>0</v>
      </c>
      <c r="AQ69" s="87">
        <f>anexos!AP54*(AP$132/AP$135)</f>
        <v>0</v>
      </c>
      <c r="AR69" s="87">
        <f>anexos!AQ54*(AQ$132/AQ$135)</f>
        <v>0</v>
      </c>
      <c r="AS69" s="87">
        <f>anexos!AR54*(AR$132/AR$135)</f>
        <v>0</v>
      </c>
      <c r="AT69" s="87">
        <f>anexos!AS54*(AS$132/AS$135)</f>
        <v>0</v>
      </c>
      <c r="AU69" s="87">
        <f>anexos!AT54*(AT$132/AT$135)</f>
        <v>0</v>
      </c>
      <c r="AV69" s="87">
        <f>anexos!AU54*(AU$132/AU$135)</f>
        <v>0</v>
      </c>
      <c r="AW69" s="87">
        <f>anexos!AV54*(AV$132/AV$135)</f>
        <v>0</v>
      </c>
      <c r="AX69" s="87">
        <f>anexos!AW54*(AW$132/AW$135)</f>
        <v>0</v>
      </c>
      <c r="AY69" s="87">
        <f>anexos!AX54*(AX$132/AX$135)</f>
        <v>0</v>
      </c>
      <c r="AZ69" s="87">
        <f>anexos!AY54*(AY$132/AY$135)</f>
        <v>0</v>
      </c>
      <c r="BA69" s="87">
        <f>anexos!AZ54*(AZ$132/AZ$135)</f>
        <v>0</v>
      </c>
      <c r="BB69" s="87">
        <f>anexos!BA54*(BA$132/BA$135)</f>
        <v>0</v>
      </c>
      <c r="BC69" s="87">
        <f>anexos!BB54*(BB$132/BB$135)</f>
        <v>0</v>
      </c>
      <c r="BD69" s="87">
        <f>anexos!BC54*(BC$132/BC$135)</f>
        <v>0</v>
      </c>
      <c r="BE69" s="87">
        <f>anexos!BD54*(BD$132/BD$135)</f>
        <v>0</v>
      </c>
      <c r="BF69" s="87">
        <f>anexos!BE54*(BE$132/BE$135)</f>
        <v>0</v>
      </c>
      <c r="BG69" s="87">
        <f>anexos!BF54*(BF$132/BF$135)</f>
        <v>0</v>
      </c>
      <c r="BH69" s="87">
        <f>anexos!BG54*(BG$132/BG$135)</f>
        <v>0</v>
      </c>
      <c r="BI69" s="87">
        <f>anexos!BH54*(BH$132/BH$135)</f>
        <v>0</v>
      </c>
      <c r="BJ69" s="87">
        <f>anexos!BI54*(BI$132/BI$135)</f>
        <v>0</v>
      </c>
    </row>
    <row r="70" spans="1:62" s="88" customFormat="1" x14ac:dyDescent="0.2">
      <c r="A70" s="86" t="s">
        <v>136</v>
      </c>
      <c r="B70" s="112"/>
      <c r="C70" s="87">
        <f>PARÁMETROS!$C$33*(B$132/B$135)</f>
        <v>0</v>
      </c>
      <c r="D70" s="87">
        <f>PARÁMETROS!$C$33*(C$132/C$135)</f>
        <v>0</v>
      </c>
      <c r="E70" s="87">
        <f>PARÁMETROS!$C$33*(D$132/D$135)</f>
        <v>0</v>
      </c>
      <c r="F70" s="87">
        <f>PARÁMETROS!$C$33*(E$132/E$135)</f>
        <v>0</v>
      </c>
      <c r="G70" s="87">
        <f>PARÁMETROS!$C$33*(F$132/F$135)</f>
        <v>0</v>
      </c>
      <c r="H70" s="87">
        <f>PARÁMETROS!$C$33*(G$132/G$135)</f>
        <v>0</v>
      </c>
      <c r="I70" s="87">
        <f>PARÁMETROS!$C$33*(H$132/H$135)</f>
        <v>0</v>
      </c>
      <c r="J70" s="87">
        <f>PARÁMETROS!$C$33*(I$132/I$135)</f>
        <v>0</v>
      </c>
      <c r="K70" s="87">
        <f>PARÁMETROS!$C$33*(J$132/J$135)</f>
        <v>0</v>
      </c>
      <c r="L70" s="87">
        <f>PARÁMETROS!$C$33*(K$132/K$135)</f>
        <v>0</v>
      </c>
      <c r="M70" s="87">
        <f>PARÁMETROS!$C$33*(L$132/L$135)</f>
        <v>0</v>
      </c>
      <c r="N70" s="87">
        <f>PARÁMETROS!$C$33*(M$132/M$135)</f>
        <v>0</v>
      </c>
      <c r="O70" s="87">
        <f>PARÁMETROS!$D$33*(N$132/N$135)</f>
        <v>0</v>
      </c>
      <c r="P70" s="87">
        <f>PARÁMETROS!$D$33*(O$132/O$135)</f>
        <v>0</v>
      </c>
      <c r="Q70" s="87">
        <f>PARÁMETROS!$D$33*(P$132/P$135)</f>
        <v>0</v>
      </c>
      <c r="R70" s="87">
        <f>PARÁMETROS!$D$33*(Q$132/Q$135)</f>
        <v>0</v>
      </c>
      <c r="S70" s="87">
        <f>PARÁMETROS!$D$33*(R$132/R$135)</f>
        <v>0</v>
      </c>
      <c r="T70" s="87">
        <f>PARÁMETROS!$D$33*(S$132/S$135)</f>
        <v>0</v>
      </c>
      <c r="U70" s="87">
        <f>PARÁMETROS!$D$33*(T$132/T$135)</f>
        <v>0</v>
      </c>
      <c r="V70" s="87">
        <f>PARÁMETROS!$D$33*(U$132/U$135)</f>
        <v>0</v>
      </c>
      <c r="W70" s="87">
        <f>PARÁMETROS!$D$33*(V$132/V$135)</f>
        <v>0</v>
      </c>
      <c r="X70" s="87">
        <f>PARÁMETROS!$D$33*(W$132/W$135)</f>
        <v>0</v>
      </c>
      <c r="Y70" s="87">
        <f>PARÁMETROS!$D$33*(X$132/X$135)</f>
        <v>0</v>
      </c>
      <c r="Z70" s="87">
        <f>PARÁMETROS!$D$33*(Y$132/Y$135)</f>
        <v>0</v>
      </c>
      <c r="AA70" s="87">
        <f>PARÁMETROS!$E$33*(Z$132/Z$135)</f>
        <v>0</v>
      </c>
      <c r="AB70" s="87">
        <f>PARÁMETROS!$E$33*(AA$132/AA$135)</f>
        <v>0</v>
      </c>
      <c r="AC70" s="87">
        <f>PARÁMETROS!$E$33*(AB$132/AB$135)</f>
        <v>0</v>
      </c>
      <c r="AD70" s="87">
        <f>PARÁMETROS!$E$33*(AC$132/AC$135)</f>
        <v>0</v>
      </c>
      <c r="AE70" s="87">
        <f>PARÁMETROS!$E$33*(AD$132/AD$135)</f>
        <v>0</v>
      </c>
      <c r="AF70" s="87">
        <f>PARÁMETROS!$E$33*(AE$132/AE$135)</f>
        <v>0</v>
      </c>
      <c r="AG70" s="87">
        <f>PARÁMETROS!$E$33*(AF$132/AF$135)</f>
        <v>0</v>
      </c>
      <c r="AH70" s="87">
        <f>PARÁMETROS!$E$33*(AG$132/AG$135)</f>
        <v>0</v>
      </c>
      <c r="AI70" s="87">
        <f>PARÁMETROS!$E$33*(AH$132/AH$135)</f>
        <v>0</v>
      </c>
      <c r="AJ70" s="87">
        <f>PARÁMETROS!$E$33*(AI$132/AI$135)</f>
        <v>0</v>
      </c>
      <c r="AK70" s="87">
        <f>PARÁMETROS!$E$33*(AJ$132/AJ$135)</f>
        <v>0</v>
      </c>
      <c r="AL70" s="87">
        <f>PARÁMETROS!$E$33*(AK$132/AK$135)</f>
        <v>0</v>
      </c>
      <c r="AM70" s="87">
        <f>PARÁMETROS!$F$33*(AL$132/AL$135)</f>
        <v>0</v>
      </c>
      <c r="AN70" s="87">
        <f>PARÁMETROS!$F$33*(AM$132/AM$135)</f>
        <v>0</v>
      </c>
      <c r="AO70" s="87">
        <f>PARÁMETROS!$F$33*(AN$132/AN$135)</f>
        <v>0</v>
      </c>
      <c r="AP70" s="87">
        <f>PARÁMETROS!$F$33*(AO$132/AO$135)</f>
        <v>0</v>
      </c>
      <c r="AQ70" s="87">
        <f>PARÁMETROS!$F$33*(AP$132/AP$135)</f>
        <v>0</v>
      </c>
      <c r="AR70" s="87">
        <f>PARÁMETROS!$F$33*(AQ$132/AQ$135)</f>
        <v>0</v>
      </c>
      <c r="AS70" s="87">
        <f>PARÁMETROS!$F$33*(AR$132/AR$135)</f>
        <v>0</v>
      </c>
      <c r="AT70" s="87">
        <f>PARÁMETROS!$F$33*(AS$132/AS$135)</f>
        <v>0</v>
      </c>
      <c r="AU70" s="87">
        <f>PARÁMETROS!$F$33*(AT$132/AT$135)</f>
        <v>0</v>
      </c>
      <c r="AV70" s="87">
        <f>PARÁMETROS!$F$33*(AU$132/AU$135)</f>
        <v>0</v>
      </c>
      <c r="AW70" s="87">
        <f>PARÁMETROS!$F$33*(AV$132/AV$135)</f>
        <v>0</v>
      </c>
      <c r="AX70" s="87">
        <f>PARÁMETROS!$F$33*(AW$132/AW$135)</f>
        <v>0</v>
      </c>
      <c r="AY70" s="87">
        <f>PARÁMETROS!$G$33*(AX$132/AX$135)</f>
        <v>0</v>
      </c>
      <c r="AZ70" s="87">
        <f>PARÁMETROS!$G$33*(AY$132/AY$135)</f>
        <v>0</v>
      </c>
      <c r="BA70" s="87">
        <f>PARÁMETROS!$G$33*(AZ$132/AZ$135)</f>
        <v>0</v>
      </c>
      <c r="BB70" s="87">
        <f>PARÁMETROS!$G$33*(BA$132/BA$135)</f>
        <v>0</v>
      </c>
      <c r="BC70" s="87">
        <f>PARÁMETROS!$G$33*(BB$132/BB$135)</f>
        <v>0</v>
      </c>
      <c r="BD70" s="87">
        <f>PARÁMETROS!$G$33*(BC$132/BC$135)</f>
        <v>0</v>
      </c>
      <c r="BE70" s="87">
        <f>PARÁMETROS!$G$33*(BD$132/BD$135)</f>
        <v>0</v>
      </c>
      <c r="BF70" s="87">
        <f>PARÁMETROS!$G$33*(BE$132/BE$135)</f>
        <v>0</v>
      </c>
      <c r="BG70" s="87">
        <f>PARÁMETROS!$G$33*(BF$132/BF$135)</f>
        <v>0</v>
      </c>
      <c r="BH70" s="87">
        <f>PARÁMETROS!$G$33*(BG$132/BG$135)</f>
        <v>0</v>
      </c>
      <c r="BI70" s="87">
        <f>PARÁMETROS!$G$33*(BH$132/BH$135)</f>
        <v>0</v>
      </c>
      <c r="BJ70" s="87">
        <f>PARÁMETROS!$G$33*(BI$132/BI$135)</f>
        <v>0</v>
      </c>
    </row>
    <row r="71" spans="1:62" s="55" customFormat="1" x14ac:dyDescent="0.2">
      <c r="A71" s="53" t="s">
        <v>11</v>
      </c>
      <c r="B71" s="113"/>
      <c r="C71" s="54">
        <f>+'Colocaciones 1er Año'!B7</f>
        <v>0</v>
      </c>
      <c r="D71" s="54">
        <f>+'Colocaciones 1er Año'!C7</f>
        <v>0</v>
      </c>
      <c r="E71" s="54">
        <f>+'Colocaciones 1er Año'!D7</f>
        <v>0</v>
      </c>
      <c r="F71" s="54">
        <f>+'Colocaciones 1er Año'!E7</f>
        <v>0</v>
      </c>
      <c r="G71" s="54">
        <f>+'Colocaciones 1er Año'!F7</f>
        <v>0</v>
      </c>
      <c r="H71" s="54">
        <f>+'Colocaciones 1er Año'!G7</f>
        <v>0</v>
      </c>
      <c r="I71" s="54">
        <f>+'Colocaciones 1er Año'!H7</f>
        <v>0</v>
      </c>
      <c r="J71" s="54">
        <f>+'Colocaciones 1er Año'!I7</f>
        <v>0</v>
      </c>
      <c r="K71" s="54">
        <f>+'Colocaciones 1er Año'!J7</f>
        <v>0</v>
      </c>
      <c r="L71" s="54">
        <f>+'Colocaciones 1er Año'!K7</f>
        <v>0</v>
      </c>
      <c r="M71" s="54">
        <f>+'Colocaciones 1er Año'!L7</f>
        <v>0</v>
      </c>
      <c r="N71" s="54">
        <f>+'Colocaciones 1er Año'!M7</f>
        <v>0</v>
      </c>
      <c r="O71" s="54">
        <f t="shared" ref="O71:Z71" si="119">+C71*(1+$O$2)</f>
        <v>0</v>
      </c>
      <c r="P71" s="54">
        <f t="shared" si="119"/>
        <v>0</v>
      </c>
      <c r="Q71" s="54">
        <f t="shared" si="119"/>
        <v>0</v>
      </c>
      <c r="R71" s="54">
        <f t="shared" si="119"/>
        <v>0</v>
      </c>
      <c r="S71" s="54">
        <f t="shared" si="119"/>
        <v>0</v>
      </c>
      <c r="T71" s="54">
        <f t="shared" si="119"/>
        <v>0</v>
      </c>
      <c r="U71" s="54">
        <f t="shared" si="119"/>
        <v>0</v>
      </c>
      <c r="V71" s="54">
        <f t="shared" si="119"/>
        <v>0</v>
      </c>
      <c r="W71" s="54">
        <f t="shared" si="119"/>
        <v>0</v>
      </c>
      <c r="X71" s="54">
        <f t="shared" si="119"/>
        <v>0</v>
      </c>
      <c r="Y71" s="54">
        <f t="shared" si="119"/>
        <v>0</v>
      </c>
      <c r="Z71" s="54">
        <f t="shared" si="119"/>
        <v>0</v>
      </c>
      <c r="AA71" s="54">
        <f t="shared" ref="AA71:AL71" si="120">+O71*(1+$AA$2)</f>
        <v>0</v>
      </c>
      <c r="AB71" s="54">
        <f t="shared" si="120"/>
        <v>0</v>
      </c>
      <c r="AC71" s="54">
        <f t="shared" si="120"/>
        <v>0</v>
      </c>
      <c r="AD71" s="54">
        <f t="shared" si="120"/>
        <v>0</v>
      </c>
      <c r="AE71" s="54">
        <f t="shared" si="120"/>
        <v>0</v>
      </c>
      <c r="AF71" s="54">
        <f t="shared" si="120"/>
        <v>0</v>
      </c>
      <c r="AG71" s="54">
        <f t="shared" si="120"/>
        <v>0</v>
      </c>
      <c r="AH71" s="54">
        <f t="shared" si="120"/>
        <v>0</v>
      </c>
      <c r="AI71" s="54">
        <f t="shared" si="120"/>
        <v>0</v>
      </c>
      <c r="AJ71" s="54">
        <f t="shared" si="120"/>
        <v>0</v>
      </c>
      <c r="AK71" s="54">
        <f t="shared" si="120"/>
        <v>0</v>
      </c>
      <c r="AL71" s="54">
        <f t="shared" si="120"/>
        <v>0</v>
      </c>
      <c r="AM71" s="54">
        <f t="shared" ref="AM71:AX71" si="121">+AA71*(1+$AM$2)</f>
        <v>0</v>
      </c>
      <c r="AN71" s="54">
        <f t="shared" si="121"/>
        <v>0</v>
      </c>
      <c r="AO71" s="54">
        <f t="shared" si="121"/>
        <v>0</v>
      </c>
      <c r="AP71" s="54">
        <f t="shared" si="121"/>
        <v>0</v>
      </c>
      <c r="AQ71" s="54">
        <f t="shared" si="121"/>
        <v>0</v>
      </c>
      <c r="AR71" s="54">
        <f t="shared" si="121"/>
        <v>0</v>
      </c>
      <c r="AS71" s="54">
        <f t="shared" si="121"/>
        <v>0</v>
      </c>
      <c r="AT71" s="54">
        <f t="shared" si="121"/>
        <v>0</v>
      </c>
      <c r="AU71" s="54">
        <f t="shared" si="121"/>
        <v>0</v>
      </c>
      <c r="AV71" s="54">
        <f t="shared" si="121"/>
        <v>0</v>
      </c>
      <c r="AW71" s="54">
        <f t="shared" si="121"/>
        <v>0</v>
      </c>
      <c r="AX71" s="54">
        <f t="shared" si="121"/>
        <v>0</v>
      </c>
      <c r="AY71" s="54">
        <f t="shared" ref="AY71:BJ71" si="122">+AM71*(1+$AY$2)</f>
        <v>0</v>
      </c>
      <c r="AZ71" s="54">
        <f t="shared" si="122"/>
        <v>0</v>
      </c>
      <c r="BA71" s="54">
        <f t="shared" si="122"/>
        <v>0</v>
      </c>
      <c r="BB71" s="54">
        <f t="shared" si="122"/>
        <v>0</v>
      </c>
      <c r="BC71" s="54">
        <f t="shared" si="122"/>
        <v>0</v>
      </c>
      <c r="BD71" s="54">
        <f t="shared" si="122"/>
        <v>0</v>
      </c>
      <c r="BE71" s="54">
        <f t="shared" si="122"/>
        <v>0</v>
      </c>
      <c r="BF71" s="54">
        <f t="shared" si="122"/>
        <v>0</v>
      </c>
      <c r="BG71" s="54">
        <f t="shared" si="122"/>
        <v>0</v>
      </c>
      <c r="BH71" s="54">
        <f t="shared" si="122"/>
        <v>0</v>
      </c>
      <c r="BI71" s="54">
        <f t="shared" si="122"/>
        <v>0</v>
      </c>
      <c r="BJ71" s="54">
        <f t="shared" si="122"/>
        <v>0</v>
      </c>
    </row>
    <row r="72" spans="1:62" s="55" customFormat="1" ht="13.5" thickBot="1" x14ac:dyDescent="0.25">
      <c r="A72" s="53" t="s">
        <v>137</v>
      </c>
      <c r="B72" s="113"/>
      <c r="C72" s="54">
        <f>+'Colocaciones 1er Año'!B19</f>
        <v>0</v>
      </c>
      <c r="D72" s="54">
        <f>+'Colocaciones 1er Año'!C19</f>
        <v>0</v>
      </c>
      <c r="E72" s="54">
        <f>+'Colocaciones 1er Año'!D19</f>
        <v>0</v>
      </c>
      <c r="F72" s="54">
        <f>+'Colocaciones 1er Año'!E19</f>
        <v>0</v>
      </c>
      <c r="G72" s="54">
        <f>+'Colocaciones 1er Año'!F19</f>
        <v>0</v>
      </c>
      <c r="H72" s="54">
        <f>+'Colocaciones 1er Año'!G19</f>
        <v>0</v>
      </c>
      <c r="I72" s="54">
        <f>+'Colocaciones 1er Año'!H19</f>
        <v>0</v>
      </c>
      <c r="J72" s="54">
        <f>+'Colocaciones 1er Año'!I19</f>
        <v>0</v>
      </c>
      <c r="K72" s="54">
        <f>+'Colocaciones 1er Año'!J19</f>
        <v>0</v>
      </c>
      <c r="L72" s="54">
        <f>+'Colocaciones 1er Año'!K19</f>
        <v>0</v>
      </c>
      <c r="M72" s="54">
        <f>+'Colocaciones 1er Año'!L19</f>
        <v>0</v>
      </c>
      <c r="N72" s="54">
        <f>+'Colocaciones 1er Año'!M19</f>
        <v>0</v>
      </c>
      <c r="O72" s="54">
        <f t="shared" ref="O72:Z72" si="123">+C72*(1+$O$2)</f>
        <v>0</v>
      </c>
      <c r="P72" s="54">
        <f t="shared" si="123"/>
        <v>0</v>
      </c>
      <c r="Q72" s="54">
        <f t="shared" si="123"/>
        <v>0</v>
      </c>
      <c r="R72" s="54">
        <f t="shared" si="123"/>
        <v>0</v>
      </c>
      <c r="S72" s="54">
        <f t="shared" si="123"/>
        <v>0</v>
      </c>
      <c r="T72" s="54">
        <f t="shared" si="123"/>
        <v>0</v>
      </c>
      <c r="U72" s="54">
        <f t="shared" si="123"/>
        <v>0</v>
      </c>
      <c r="V72" s="54">
        <f t="shared" si="123"/>
        <v>0</v>
      </c>
      <c r="W72" s="54">
        <f t="shared" si="123"/>
        <v>0</v>
      </c>
      <c r="X72" s="54">
        <f t="shared" si="123"/>
        <v>0</v>
      </c>
      <c r="Y72" s="54">
        <f t="shared" si="123"/>
        <v>0</v>
      </c>
      <c r="Z72" s="54">
        <f t="shared" si="123"/>
        <v>0</v>
      </c>
      <c r="AA72" s="54">
        <f t="shared" ref="AA72:AL72" si="124">+O72*(1+$AA$2)</f>
        <v>0</v>
      </c>
      <c r="AB72" s="54">
        <f t="shared" si="124"/>
        <v>0</v>
      </c>
      <c r="AC72" s="54">
        <f t="shared" si="124"/>
        <v>0</v>
      </c>
      <c r="AD72" s="54">
        <f t="shared" si="124"/>
        <v>0</v>
      </c>
      <c r="AE72" s="54">
        <f t="shared" si="124"/>
        <v>0</v>
      </c>
      <c r="AF72" s="54">
        <f t="shared" si="124"/>
        <v>0</v>
      </c>
      <c r="AG72" s="54">
        <f t="shared" si="124"/>
        <v>0</v>
      </c>
      <c r="AH72" s="54">
        <f t="shared" si="124"/>
        <v>0</v>
      </c>
      <c r="AI72" s="54">
        <f t="shared" si="124"/>
        <v>0</v>
      </c>
      <c r="AJ72" s="54">
        <f t="shared" si="124"/>
        <v>0</v>
      </c>
      <c r="AK72" s="54">
        <f t="shared" si="124"/>
        <v>0</v>
      </c>
      <c r="AL72" s="54">
        <f t="shared" si="124"/>
        <v>0</v>
      </c>
      <c r="AM72" s="54">
        <f t="shared" ref="AM72:AX72" si="125">+AA72*(1+$AM$2)</f>
        <v>0</v>
      </c>
      <c r="AN72" s="54">
        <f t="shared" si="125"/>
        <v>0</v>
      </c>
      <c r="AO72" s="54">
        <f t="shared" si="125"/>
        <v>0</v>
      </c>
      <c r="AP72" s="54">
        <f t="shared" si="125"/>
        <v>0</v>
      </c>
      <c r="AQ72" s="54">
        <f t="shared" si="125"/>
        <v>0</v>
      </c>
      <c r="AR72" s="54">
        <f t="shared" si="125"/>
        <v>0</v>
      </c>
      <c r="AS72" s="54">
        <f t="shared" si="125"/>
        <v>0</v>
      </c>
      <c r="AT72" s="54">
        <f t="shared" si="125"/>
        <v>0</v>
      </c>
      <c r="AU72" s="54">
        <f t="shared" si="125"/>
        <v>0</v>
      </c>
      <c r="AV72" s="54">
        <f t="shared" si="125"/>
        <v>0</v>
      </c>
      <c r="AW72" s="54">
        <f t="shared" si="125"/>
        <v>0</v>
      </c>
      <c r="AX72" s="54">
        <f t="shared" si="125"/>
        <v>0</v>
      </c>
      <c r="AY72" s="54">
        <f t="shared" ref="AY72:BJ72" si="126">+AM72*(1+$AY$2)</f>
        <v>0</v>
      </c>
      <c r="AZ72" s="54">
        <f t="shared" si="126"/>
        <v>0</v>
      </c>
      <c r="BA72" s="54">
        <f t="shared" si="126"/>
        <v>0</v>
      </c>
      <c r="BB72" s="54">
        <f t="shared" si="126"/>
        <v>0</v>
      </c>
      <c r="BC72" s="54">
        <f t="shared" si="126"/>
        <v>0</v>
      </c>
      <c r="BD72" s="54">
        <f t="shared" si="126"/>
        <v>0</v>
      </c>
      <c r="BE72" s="54">
        <f t="shared" si="126"/>
        <v>0</v>
      </c>
      <c r="BF72" s="54">
        <f t="shared" si="126"/>
        <v>0</v>
      </c>
      <c r="BG72" s="54">
        <f t="shared" si="126"/>
        <v>0</v>
      </c>
      <c r="BH72" s="54">
        <f t="shared" si="126"/>
        <v>0</v>
      </c>
      <c r="BI72" s="54">
        <f t="shared" si="126"/>
        <v>0</v>
      </c>
      <c r="BJ72" s="54">
        <f t="shared" si="126"/>
        <v>0</v>
      </c>
    </row>
    <row r="73" spans="1:62" s="7" customFormat="1" ht="13.5" thickBot="1" x14ac:dyDescent="0.25">
      <c r="A73" s="13" t="s">
        <v>12</v>
      </c>
      <c r="B73" s="114"/>
      <c r="C73" s="14">
        <f t="shared" ref="C73:AH73" si="127">+C64+C65+C71-C66-C67-C68-C69-C70-C72</f>
        <v>0</v>
      </c>
      <c r="D73" s="14">
        <f t="shared" si="127"/>
        <v>0</v>
      </c>
      <c r="E73" s="14">
        <f t="shared" si="127"/>
        <v>0</v>
      </c>
      <c r="F73" s="14">
        <f t="shared" si="127"/>
        <v>0</v>
      </c>
      <c r="G73" s="14">
        <f t="shared" si="127"/>
        <v>0</v>
      </c>
      <c r="H73" s="14">
        <f t="shared" si="127"/>
        <v>0</v>
      </c>
      <c r="I73" s="14">
        <f t="shared" si="127"/>
        <v>0</v>
      </c>
      <c r="J73" s="14">
        <f t="shared" si="127"/>
        <v>0</v>
      </c>
      <c r="K73" s="14">
        <f t="shared" si="127"/>
        <v>0</v>
      </c>
      <c r="L73" s="14">
        <f t="shared" si="127"/>
        <v>0</v>
      </c>
      <c r="M73" s="14">
        <f t="shared" si="127"/>
        <v>0</v>
      </c>
      <c r="N73" s="14">
        <f t="shared" si="127"/>
        <v>0</v>
      </c>
      <c r="O73" s="14">
        <f t="shared" si="127"/>
        <v>0</v>
      </c>
      <c r="P73" s="14">
        <f t="shared" si="127"/>
        <v>0</v>
      </c>
      <c r="Q73" s="14">
        <f t="shared" si="127"/>
        <v>0</v>
      </c>
      <c r="R73" s="14">
        <f t="shared" si="127"/>
        <v>0</v>
      </c>
      <c r="S73" s="14">
        <f t="shared" si="127"/>
        <v>0</v>
      </c>
      <c r="T73" s="14">
        <f t="shared" si="127"/>
        <v>0</v>
      </c>
      <c r="U73" s="14">
        <f t="shared" si="127"/>
        <v>0</v>
      </c>
      <c r="V73" s="14">
        <f t="shared" si="127"/>
        <v>0</v>
      </c>
      <c r="W73" s="14">
        <f t="shared" si="127"/>
        <v>0</v>
      </c>
      <c r="X73" s="14">
        <f t="shared" si="127"/>
        <v>0</v>
      </c>
      <c r="Y73" s="14">
        <f t="shared" si="127"/>
        <v>0</v>
      </c>
      <c r="Z73" s="14">
        <f t="shared" si="127"/>
        <v>0</v>
      </c>
      <c r="AA73" s="14">
        <f t="shared" si="127"/>
        <v>0</v>
      </c>
      <c r="AB73" s="14">
        <f t="shared" si="127"/>
        <v>0</v>
      </c>
      <c r="AC73" s="14">
        <f t="shared" si="127"/>
        <v>0</v>
      </c>
      <c r="AD73" s="14">
        <f t="shared" si="127"/>
        <v>0</v>
      </c>
      <c r="AE73" s="14">
        <f t="shared" si="127"/>
        <v>0</v>
      </c>
      <c r="AF73" s="14">
        <f t="shared" si="127"/>
        <v>0</v>
      </c>
      <c r="AG73" s="14">
        <f t="shared" si="127"/>
        <v>0</v>
      </c>
      <c r="AH73" s="14">
        <f t="shared" si="127"/>
        <v>0</v>
      </c>
      <c r="AI73" s="14">
        <f t="shared" ref="AI73:BJ73" si="128">+AI64+AI65+AI71-AI66-AI67-AI68-AI69-AI70-AI72</f>
        <v>0</v>
      </c>
      <c r="AJ73" s="14">
        <f t="shared" si="128"/>
        <v>0</v>
      </c>
      <c r="AK73" s="14">
        <f t="shared" si="128"/>
        <v>0</v>
      </c>
      <c r="AL73" s="14">
        <f t="shared" si="128"/>
        <v>0</v>
      </c>
      <c r="AM73" s="14">
        <f t="shared" si="128"/>
        <v>0</v>
      </c>
      <c r="AN73" s="14">
        <f t="shared" si="128"/>
        <v>0</v>
      </c>
      <c r="AO73" s="14">
        <f t="shared" si="128"/>
        <v>0</v>
      </c>
      <c r="AP73" s="14">
        <f t="shared" si="128"/>
        <v>0</v>
      </c>
      <c r="AQ73" s="14">
        <f t="shared" si="128"/>
        <v>0</v>
      </c>
      <c r="AR73" s="14">
        <f t="shared" si="128"/>
        <v>0</v>
      </c>
      <c r="AS73" s="14">
        <f t="shared" si="128"/>
        <v>0</v>
      </c>
      <c r="AT73" s="14">
        <f t="shared" si="128"/>
        <v>0</v>
      </c>
      <c r="AU73" s="14">
        <f t="shared" si="128"/>
        <v>0</v>
      </c>
      <c r="AV73" s="14">
        <f t="shared" si="128"/>
        <v>0</v>
      </c>
      <c r="AW73" s="14">
        <f t="shared" si="128"/>
        <v>0</v>
      </c>
      <c r="AX73" s="14">
        <f t="shared" si="128"/>
        <v>0</v>
      </c>
      <c r="AY73" s="14">
        <f t="shared" si="128"/>
        <v>0</v>
      </c>
      <c r="AZ73" s="14">
        <f t="shared" si="128"/>
        <v>0</v>
      </c>
      <c r="BA73" s="14">
        <f t="shared" si="128"/>
        <v>0</v>
      </c>
      <c r="BB73" s="14">
        <f t="shared" si="128"/>
        <v>0</v>
      </c>
      <c r="BC73" s="14">
        <f t="shared" si="128"/>
        <v>0</v>
      </c>
      <c r="BD73" s="14">
        <f t="shared" si="128"/>
        <v>0</v>
      </c>
      <c r="BE73" s="14">
        <f t="shared" si="128"/>
        <v>0</v>
      </c>
      <c r="BF73" s="14">
        <f t="shared" si="128"/>
        <v>0</v>
      </c>
      <c r="BG73" s="14">
        <f t="shared" si="128"/>
        <v>0</v>
      </c>
      <c r="BH73" s="14">
        <f t="shared" si="128"/>
        <v>0</v>
      </c>
      <c r="BI73" s="14">
        <f t="shared" si="128"/>
        <v>0</v>
      </c>
      <c r="BJ73" s="14">
        <f t="shared" si="128"/>
        <v>0</v>
      </c>
    </row>
    <row r="74" spans="1:62" s="151" customFormat="1" ht="16.5" thickBot="1" x14ac:dyDescent="0.3">
      <c r="A74" s="150"/>
      <c r="B74" s="150"/>
      <c r="C74" s="151" t="e">
        <f>+C65/C64</f>
        <v>#DIV/0!</v>
      </c>
      <c r="O74" s="151">
        <f>+$O$2</f>
        <v>0.16</v>
      </c>
      <c r="AA74" s="151">
        <f>+$AA$2</f>
        <v>0.12</v>
      </c>
      <c r="AM74" s="151">
        <f>+AM62</f>
        <v>0.08</v>
      </c>
      <c r="AY74" s="151">
        <f>+AY2</f>
        <v>0.08</v>
      </c>
    </row>
    <row r="75" spans="1:62" s="7" customFormat="1" ht="13.5" thickBot="1" x14ac:dyDescent="0.25">
      <c r="A75" s="8" t="str">
        <f>+PARÁMETROS!A47</f>
        <v>LINEA 7</v>
      </c>
      <c r="B75" s="107"/>
      <c r="C75" s="9">
        <f t="shared" ref="C75:AX75" si="129">+C3</f>
        <v>44957</v>
      </c>
      <c r="D75" s="9">
        <f t="shared" si="129"/>
        <v>44985</v>
      </c>
      <c r="E75" s="9">
        <f t="shared" si="129"/>
        <v>45016</v>
      </c>
      <c r="F75" s="9">
        <f t="shared" si="129"/>
        <v>45046</v>
      </c>
      <c r="G75" s="9">
        <f t="shared" si="129"/>
        <v>45077</v>
      </c>
      <c r="H75" s="9">
        <f t="shared" si="129"/>
        <v>45107</v>
      </c>
      <c r="I75" s="9">
        <f t="shared" si="129"/>
        <v>45138</v>
      </c>
      <c r="J75" s="9">
        <f t="shared" si="129"/>
        <v>45169</v>
      </c>
      <c r="K75" s="9">
        <f t="shared" si="129"/>
        <v>45199</v>
      </c>
      <c r="L75" s="9">
        <f t="shared" si="129"/>
        <v>45230</v>
      </c>
      <c r="M75" s="9">
        <f t="shared" si="129"/>
        <v>45260</v>
      </c>
      <c r="N75" s="9">
        <f t="shared" si="129"/>
        <v>45291</v>
      </c>
      <c r="O75" s="9">
        <f t="shared" si="129"/>
        <v>45322</v>
      </c>
      <c r="P75" s="9">
        <f t="shared" si="129"/>
        <v>45351</v>
      </c>
      <c r="Q75" s="9">
        <f t="shared" si="129"/>
        <v>45382</v>
      </c>
      <c r="R75" s="9">
        <f t="shared" si="129"/>
        <v>45412</v>
      </c>
      <c r="S75" s="9">
        <f t="shared" si="129"/>
        <v>45443</v>
      </c>
      <c r="T75" s="9">
        <f t="shared" si="129"/>
        <v>45473</v>
      </c>
      <c r="U75" s="9">
        <f t="shared" si="129"/>
        <v>45504</v>
      </c>
      <c r="V75" s="9">
        <f t="shared" si="129"/>
        <v>45535</v>
      </c>
      <c r="W75" s="9">
        <f t="shared" si="129"/>
        <v>45565</v>
      </c>
      <c r="X75" s="9">
        <f t="shared" si="129"/>
        <v>45596</v>
      </c>
      <c r="Y75" s="9">
        <f t="shared" si="129"/>
        <v>45626</v>
      </c>
      <c r="Z75" s="9">
        <f t="shared" si="129"/>
        <v>45657</v>
      </c>
      <c r="AA75" s="9">
        <f t="shared" si="129"/>
        <v>45688</v>
      </c>
      <c r="AB75" s="9">
        <f t="shared" si="129"/>
        <v>45716</v>
      </c>
      <c r="AC75" s="9">
        <f t="shared" si="129"/>
        <v>45747</v>
      </c>
      <c r="AD75" s="9">
        <f t="shared" si="129"/>
        <v>45777</v>
      </c>
      <c r="AE75" s="9">
        <f t="shared" si="129"/>
        <v>45808</v>
      </c>
      <c r="AF75" s="9">
        <f t="shared" si="129"/>
        <v>45838</v>
      </c>
      <c r="AG75" s="9">
        <f t="shared" si="129"/>
        <v>45869</v>
      </c>
      <c r="AH75" s="9">
        <f t="shared" si="129"/>
        <v>45900</v>
      </c>
      <c r="AI75" s="9">
        <f t="shared" si="129"/>
        <v>45930</v>
      </c>
      <c r="AJ75" s="9">
        <f t="shared" si="129"/>
        <v>45961</v>
      </c>
      <c r="AK75" s="9">
        <f t="shared" si="129"/>
        <v>45991</v>
      </c>
      <c r="AL75" s="9">
        <f t="shared" si="129"/>
        <v>46022</v>
      </c>
      <c r="AM75" s="9">
        <f t="shared" si="129"/>
        <v>46053</v>
      </c>
      <c r="AN75" s="9">
        <f t="shared" si="129"/>
        <v>46081</v>
      </c>
      <c r="AO75" s="9">
        <f t="shared" si="129"/>
        <v>46112</v>
      </c>
      <c r="AP75" s="9">
        <f t="shared" si="129"/>
        <v>46142</v>
      </c>
      <c r="AQ75" s="9">
        <f t="shared" si="129"/>
        <v>46173</v>
      </c>
      <c r="AR75" s="9">
        <f t="shared" si="129"/>
        <v>46203</v>
      </c>
      <c r="AS75" s="9">
        <f t="shared" si="129"/>
        <v>46234</v>
      </c>
      <c r="AT75" s="9">
        <f t="shared" si="129"/>
        <v>46265</v>
      </c>
      <c r="AU75" s="9">
        <f t="shared" si="129"/>
        <v>46295</v>
      </c>
      <c r="AV75" s="9">
        <f t="shared" si="129"/>
        <v>46326</v>
      </c>
      <c r="AW75" s="9">
        <f t="shared" si="129"/>
        <v>46356</v>
      </c>
      <c r="AX75" s="9">
        <f t="shared" si="129"/>
        <v>46387</v>
      </c>
      <c r="AY75" s="9">
        <f>+AY3</f>
        <v>46418</v>
      </c>
      <c r="AZ75" s="9">
        <f t="shared" ref="AZ75:BJ75" si="130">+AZ3</f>
        <v>46446</v>
      </c>
      <c r="BA75" s="9">
        <f t="shared" si="130"/>
        <v>46477</v>
      </c>
      <c r="BB75" s="9">
        <f t="shared" si="130"/>
        <v>46507</v>
      </c>
      <c r="BC75" s="9">
        <f t="shared" si="130"/>
        <v>46538</v>
      </c>
      <c r="BD75" s="9">
        <f t="shared" si="130"/>
        <v>46568</v>
      </c>
      <c r="BE75" s="9">
        <f t="shared" si="130"/>
        <v>46599</v>
      </c>
      <c r="BF75" s="9">
        <f t="shared" si="130"/>
        <v>46630</v>
      </c>
      <c r="BG75" s="9">
        <f t="shared" si="130"/>
        <v>46660</v>
      </c>
      <c r="BH75" s="9">
        <f t="shared" si="130"/>
        <v>46691</v>
      </c>
      <c r="BI75" s="9">
        <f t="shared" si="130"/>
        <v>46721</v>
      </c>
      <c r="BJ75" s="9">
        <f t="shared" si="130"/>
        <v>46752</v>
      </c>
    </row>
    <row r="76" spans="1:62" s="7" customFormat="1" ht="13.5" thickTop="1" x14ac:dyDescent="0.2">
      <c r="A76" s="10" t="s">
        <v>9</v>
      </c>
      <c r="B76" s="108"/>
      <c r="C76" s="11">
        <f>+PARÁMETROS!$D$67</f>
        <v>0</v>
      </c>
      <c r="D76" s="11">
        <f t="shared" ref="D76:N76" si="131">+C85</f>
        <v>0</v>
      </c>
      <c r="E76" s="11">
        <f t="shared" si="131"/>
        <v>0</v>
      </c>
      <c r="F76" s="11">
        <f t="shared" si="131"/>
        <v>0</v>
      </c>
      <c r="G76" s="11">
        <f t="shared" si="131"/>
        <v>0</v>
      </c>
      <c r="H76" s="11">
        <f t="shared" si="131"/>
        <v>0</v>
      </c>
      <c r="I76" s="11">
        <f t="shared" si="131"/>
        <v>0</v>
      </c>
      <c r="J76" s="11">
        <f t="shared" si="131"/>
        <v>0</v>
      </c>
      <c r="K76" s="11">
        <f t="shared" si="131"/>
        <v>0</v>
      </c>
      <c r="L76" s="11">
        <f t="shared" si="131"/>
        <v>0</v>
      </c>
      <c r="M76" s="11">
        <f t="shared" si="131"/>
        <v>0</v>
      </c>
      <c r="N76" s="11">
        <f t="shared" si="131"/>
        <v>0</v>
      </c>
      <c r="O76" s="11">
        <f>+N85</f>
        <v>0</v>
      </c>
      <c r="P76" s="11">
        <f t="shared" ref="P76:Z76" si="132">+O85</f>
        <v>0</v>
      </c>
      <c r="Q76" s="11">
        <f t="shared" si="132"/>
        <v>0</v>
      </c>
      <c r="R76" s="11">
        <f t="shared" si="132"/>
        <v>0</v>
      </c>
      <c r="S76" s="11">
        <f t="shared" si="132"/>
        <v>0</v>
      </c>
      <c r="T76" s="11">
        <f t="shared" si="132"/>
        <v>0</v>
      </c>
      <c r="U76" s="11">
        <f t="shared" si="132"/>
        <v>0</v>
      </c>
      <c r="V76" s="11">
        <f t="shared" si="132"/>
        <v>0</v>
      </c>
      <c r="W76" s="11">
        <f t="shared" si="132"/>
        <v>0</v>
      </c>
      <c r="X76" s="11">
        <f t="shared" si="132"/>
        <v>0</v>
      </c>
      <c r="Y76" s="11">
        <f t="shared" si="132"/>
        <v>0</v>
      </c>
      <c r="Z76" s="12">
        <f t="shared" si="132"/>
        <v>0</v>
      </c>
      <c r="AA76" s="11">
        <f>+Z85</f>
        <v>0</v>
      </c>
      <c r="AB76" s="11">
        <f t="shared" ref="AB76:AL76" si="133">+AA85</f>
        <v>0</v>
      </c>
      <c r="AC76" s="11">
        <f t="shared" si="133"/>
        <v>0</v>
      </c>
      <c r="AD76" s="11">
        <f t="shared" si="133"/>
        <v>0</v>
      </c>
      <c r="AE76" s="11">
        <f t="shared" si="133"/>
        <v>0</v>
      </c>
      <c r="AF76" s="11">
        <f t="shared" si="133"/>
        <v>0</v>
      </c>
      <c r="AG76" s="11">
        <f t="shared" si="133"/>
        <v>0</v>
      </c>
      <c r="AH76" s="11">
        <f t="shared" si="133"/>
        <v>0</v>
      </c>
      <c r="AI76" s="11">
        <f t="shared" si="133"/>
        <v>0</v>
      </c>
      <c r="AJ76" s="11">
        <f t="shared" si="133"/>
        <v>0</v>
      </c>
      <c r="AK76" s="11">
        <f t="shared" si="133"/>
        <v>0</v>
      </c>
      <c r="AL76" s="12">
        <f t="shared" si="133"/>
        <v>0</v>
      </c>
      <c r="AM76" s="11">
        <f>+AL85</f>
        <v>0</v>
      </c>
      <c r="AN76" s="11">
        <f t="shared" ref="AN76:AX76" si="134">+AM85</f>
        <v>0</v>
      </c>
      <c r="AO76" s="11">
        <f t="shared" si="134"/>
        <v>0</v>
      </c>
      <c r="AP76" s="11">
        <f t="shared" si="134"/>
        <v>0</v>
      </c>
      <c r="AQ76" s="11">
        <f t="shared" si="134"/>
        <v>0</v>
      </c>
      <c r="AR76" s="11">
        <f t="shared" si="134"/>
        <v>0</v>
      </c>
      <c r="AS76" s="11">
        <f t="shared" si="134"/>
        <v>0</v>
      </c>
      <c r="AT76" s="11">
        <f t="shared" si="134"/>
        <v>0</v>
      </c>
      <c r="AU76" s="11">
        <f t="shared" si="134"/>
        <v>0</v>
      </c>
      <c r="AV76" s="11">
        <f t="shared" si="134"/>
        <v>0</v>
      </c>
      <c r="AW76" s="11">
        <f t="shared" si="134"/>
        <v>0</v>
      </c>
      <c r="AX76" s="12">
        <f t="shared" si="134"/>
        <v>0</v>
      </c>
      <c r="AY76" s="11">
        <f>+AX85</f>
        <v>0</v>
      </c>
      <c r="AZ76" s="11">
        <f t="shared" ref="AZ76:BJ76" si="135">+AY85</f>
        <v>0</v>
      </c>
      <c r="BA76" s="11">
        <f t="shared" si="135"/>
        <v>0</v>
      </c>
      <c r="BB76" s="11">
        <f t="shared" si="135"/>
        <v>0</v>
      </c>
      <c r="BC76" s="11">
        <f t="shared" si="135"/>
        <v>0</v>
      </c>
      <c r="BD76" s="11">
        <f t="shared" si="135"/>
        <v>0</v>
      </c>
      <c r="BE76" s="11">
        <f t="shared" si="135"/>
        <v>0</v>
      </c>
      <c r="BF76" s="11">
        <f t="shared" si="135"/>
        <v>0</v>
      </c>
      <c r="BG76" s="11">
        <f t="shared" si="135"/>
        <v>0</v>
      </c>
      <c r="BH76" s="11">
        <f t="shared" si="135"/>
        <v>0</v>
      </c>
      <c r="BI76" s="11">
        <f t="shared" si="135"/>
        <v>0</v>
      </c>
      <c r="BJ76" s="12">
        <f t="shared" si="135"/>
        <v>0</v>
      </c>
    </row>
    <row r="77" spans="1:62" s="57" customFormat="1" x14ac:dyDescent="0.2">
      <c r="A77" s="48" t="s">
        <v>1480</v>
      </c>
      <c r="B77" s="109"/>
      <c r="C77" s="56">
        <f>+C76*PARÁMETROS!$C$47*97%</f>
        <v>0</v>
      </c>
      <c r="D77" s="56">
        <f>+D76*PARÁMETROS!$C$47*97%</f>
        <v>0</v>
      </c>
      <c r="E77" s="56">
        <f>+E76*PARÁMETROS!$C$47*97%</f>
        <v>0</v>
      </c>
      <c r="F77" s="56">
        <f>+F76*PARÁMETROS!$C$47*97%</f>
        <v>0</v>
      </c>
      <c r="G77" s="56">
        <f>+G76*PARÁMETROS!$C$47*97%</f>
        <v>0</v>
      </c>
      <c r="H77" s="56">
        <f>+H76*PARÁMETROS!$C$47*97%</f>
        <v>0</v>
      </c>
      <c r="I77" s="56">
        <f>+I76*PARÁMETROS!$C$47*97%</f>
        <v>0</v>
      </c>
      <c r="J77" s="56">
        <f>+J76*PARÁMETROS!$C$47*97%</f>
        <v>0</v>
      </c>
      <c r="K77" s="56">
        <f>+K76*PARÁMETROS!$C$47*97%</f>
        <v>0</v>
      </c>
      <c r="L77" s="56">
        <f>+L76*PARÁMETROS!$C$47*97%</f>
        <v>0</v>
      </c>
      <c r="M77" s="56">
        <f>+M76*PARÁMETROS!$C$47*97%</f>
        <v>0</v>
      </c>
      <c r="N77" s="56">
        <f>+N76*PARÁMETROS!$C$47*97%</f>
        <v>0</v>
      </c>
      <c r="O77" s="56">
        <f>+O76*PARÁMETROS!$D$47*97%</f>
        <v>0</v>
      </c>
      <c r="P77" s="56">
        <f>+P76*PARÁMETROS!$D$47*97%</f>
        <v>0</v>
      </c>
      <c r="Q77" s="56">
        <f>+Q76*PARÁMETROS!$D$47*97%</f>
        <v>0</v>
      </c>
      <c r="R77" s="56">
        <f>+R76*PARÁMETROS!$D$47*97%</f>
        <v>0</v>
      </c>
      <c r="S77" s="56">
        <f>+S76*PARÁMETROS!$D$47*97%</f>
        <v>0</v>
      </c>
      <c r="T77" s="56">
        <f>+T76*PARÁMETROS!$D$47*97%</f>
        <v>0</v>
      </c>
      <c r="U77" s="56">
        <f>+U76*PARÁMETROS!$D$47*97%</f>
        <v>0</v>
      </c>
      <c r="V77" s="56">
        <f>+V76*PARÁMETROS!$D$47*97%</f>
        <v>0</v>
      </c>
      <c r="W77" s="56">
        <f>+W76*PARÁMETROS!$D$47*97%</f>
        <v>0</v>
      </c>
      <c r="X77" s="56">
        <f>+X76*PARÁMETROS!$D$47*97%</f>
        <v>0</v>
      </c>
      <c r="Y77" s="56">
        <f>+Y76*PARÁMETROS!$D$47*97%</f>
        <v>0</v>
      </c>
      <c r="Z77" s="56">
        <f>+Z76*PARÁMETROS!$D$47*97%</f>
        <v>0</v>
      </c>
      <c r="AA77" s="56">
        <f>+AA76*PARÁMETROS!$E$47*97%</f>
        <v>0</v>
      </c>
      <c r="AB77" s="56">
        <f>+AB76*PARÁMETROS!$E$47*97%</f>
        <v>0</v>
      </c>
      <c r="AC77" s="56">
        <f>+AC76*PARÁMETROS!$E$47*97%</f>
        <v>0</v>
      </c>
      <c r="AD77" s="56">
        <f>+AD76*PARÁMETROS!$E$47*97%</f>
        <v>0</v>
      </c>
      <c r="AE77" s="56">
        <f>+AE76*PARÁMETROS!$E$47*97%</f>
        <v>0</v>
      </c>
      <c r="AF77" s="56">
        <f>+AF76*PARÁMETROS!$E$47*97%</f>
        <v>0</v>
      </c>
      <c r="AG77" s="56">
        <f>+AG76*PARÁMETROS!$E$47*97%</f>
        <v>0</v>
      </c>
      <c r="AH77" s="56">
        <f>+AH76*PARÁMETROS!$E$47*97%</f>
        <v>0</v>
      </c>
      <c r="AI77" s="56">
        <f>+AI76*PARÁMETROS!$E$47*97%</f>
        <v>0</v>
      </c>
      <c r="AJ77" s="56">
        <f>+AJ76*PARÁMETROS!$E$47*97%</f>
        <v>0</v>
      </c>
      <c r="AK77" s="56">
        <f>+AK76*PARÁMETROS!$E$47*97%</f>
        <v>0</v>
      </c>
      <c r="AL77" s="56">
        <f>+AL76*PARÁMETROS!$E$47*97%</f>
        <v>0</v>
      </c>
      <c r="AM77" s="56">
        <f>+AM76*PARÁMETROS!$F$47*97%</f>
        <v>0</v>
      </c>
      <c r="AN77" s="56">
        <f>+AN76*PARÁMETROS!$F$47*97%</f>
        <v>0</v>
      </c>
      <c r="AO77" s="56">
        <f>+AO76*PARÁMETROS!$F$47*97%</f>
        <v>0</v>
      </c>
      <c r="AP77" s="56">
        <f>+AP76*PARÁMETROS!$F$47*97%</f>
        <v>0</v>
      </c>
      <c r="AQ77" s="56">
        <f>+AQ76*PARÁMETROS!$F$47*97%</f>
        <v>0</v>
      </c>
      <c r="AR77" s="56">
        <f>+AR76*PARÁMETROS!$F$47*97%</f>
        <v>0</v>
      </c>
      <c r="AS77" s="56">
        <f>+AS76*PARÁMETROS!$F$47*97%</f>
        <v>0</v>
      </c>
      <c r="AT77" s="56">
        <f>+AT76*PARÁMETROS!$F$47*97%</f>
        <v>0</v>
      </c>
      <c r="AU77" s="56">
        <f>+AU76*PARÁMETROS!$F$47*97%</f>
        <v>0</v>
      </c>
      <c r="AV77" s="56">
        <f>+AV76*PARÁMETROS!$F$47*97%</f>
        <v>0</v>
      </c>
      <c r="AW77" s="56">
        <f>+AW76*PARÁMETROS!$F$47*97%</f>
        <v>0</v>
      </c>
      <c r="AX77" s="56">
        <f>+AX76*PARÁMETROS!$F$47*97%</f>
        <v>0</v>
      </c>
      <c r="AY77" s="56">
        <f>+AY76*PARÁMETROS!$G$47*97%</f>
        <v>0</v>
      </c>
      <c r="AZ77" s="56">
        <f>+AZ76*PARÁMETROS!$G$47*97%</f>
        <v>0</v>
      </c>
      <c r="BA77" s="56">
        <f>+BA76*PARÁMETROS!$G$47*97%</f>
        <v>0</v>
      </c>
      <c r="BB77" s="56">
        <f>+BB76*PARÁMETROS!$G$47*97%</f>
        <v>0</v>
      </c>
      <c r="BC77" s="56">
        <f>+BC76*PARÁMETROS!$G$47*97%</f>
        <v>0</v>
      </c>
      <c r="BD77" s="56">
        <f>+BD76*PARÁMETROS!$G$47*97%</f>
        <v>0</v>
      </c>
      <c r="BE77" s="56">
        <f>+BE76*PARÁMETROS!$G$47*97%</f>
        <v>0</v>
      </c>
      <c r="BF77" s="56">
        <f>+BF76*PARÁMETROS!$G$47*97%</f>
        <v>0</v>
      </c>
      <c r="BG77" s="56">
        <f>+BG76*PARÁMETROS!$G$47*97%</f>
        <v>0</v>
      </c>
      <c r="BH77" s="56">
        <f>+BH76*PARÁMETROS!$G$47*97%</f>
        <v>0</v>
      </c>
      <c r="BI77" s="56">
        <f>+BI76*PARÁMETROS!$G$47*97%</f>
        <v>0</v>
      </c>
      <c r="BJ77" s="56">
        <f>+BJ76*PARÁMETROS!$G$47*97%</f>
        <v>0</v>
      </c>
    </row>
    <row r="78" spans="1:62" s="51" customFormat="1" x14ac:dyDescent="0.2">
      <c r="A78" s="49" t="s">
        <v>10</v>
      </c>
      <c r="B78" s="110"/>
      <c r="C78" s="50">
        <f>-PMT(PARÁMETROS!$C$47,PARÁMETROS!$C$57,C76,0)*1</f>
        <v>0</v>
      </c>
      <c r="D78" s="50">
        <f>-PMT(PARÁMETROS!$C$47,PARÁMETROS!$C$57,D76,0)*1</f>
        <v>0</v>
      </c>
      <c r="E78" s="50">
        <f>-PMT(PARÁMETROS!$C$47,PARÁMETROS!$C$57,E76,0)*1</f>
        <v>0</v>
      </c>
      <c r="F78" s="50">
        <f>-PMT(PARÁMETROS!$C$47,PARÁMETROS!$C$57,F76,0)*1</f>
        <v>0</v>
      </c>
      <c r="G78" s="50">
        <f>-PMT(PARÁMETROS!$C$47,PARÁMETROS!$C$57,G76,0)*1</f>
        <v>0</v>
      </c>
      <c r="H78" s="50">
        <f>-PMT(PARÁMETROS!$C$47,PARÁMETROS!$C$57,H76,0)*1</f>
        <v>0</v>
      </c>
      <c r="I78" s="50">
        <f>-PMT(PARÁMETROS!$C$47,PARÁMETROS!$C$57,I76,0)*1</f>
        <v>0</v>
      </c>
      <c r="J78" s="50">
        <f>-PMT(PARÁMETROS!$C$47,PARÁMETROS!$C$57,J76,0)*1</f>
        <v>0</v>
      </c>
      <c r="K78" s="50">
        <f>-PMT(PARÁMETROS!$C$47,PARÁMETROS!$C$57,K76,0)*1</f>
        <v>0</v>
      </c>
      <c r="L78" s="50">
        <f>-PMT(PARÁMETROS!$C$47,PARÁMETROS!$C$57,L76,0)*1</f>
        <v>0</v>
      </c>
      <c r="M78" s="50">
        <f>-PMT(PARÁMETROS!$C$47,PARÁMETROS!$C$57,M76,0)*1</f>
        <v>0</v>
      </c>
      <c r="N78" s="50">
        <f>-PMT(PARÁMETROS!$C$47,PARÁMETROS!$C$57,N76,0)*1</f>
        <v>0</v>
      </c>
      <c r="O78" s="50">
        <f>-PMT(PARÁMETROS!$D$47,PARÁMETROS!$D$57,O76,0)*1</f>
        <v>0</v>
      </c>
      <c r="P78" s="50">
        <f>-PMT(PARÁMETROS!$D$47,PARÁMETROS!$D$57,P76,0)*1</f>
        <v>0</v>
      </c>
      <c r="Q78" s="50">
        <f>-PMT(PARÁMETROS!$D$47,PARÁMETROS!$D$57,Q76,0)*1</f>
        <v>0</v>
      </c>
      <c r="R78" s="50">
        <f>-PMT(PARÁMETROS!$D$47,PARÁMETROS!$D$57,R76,0)*1</f>
        <v>0</v>
      </c>
      <c r="S78" s="50">
        <f>-PMT(PARÁMETROS!$D$47,PARÁMETROS!$D$57,S76,0)*1</f>
        <v>0</v>
      </c>
      <c r="T78" s="50">
        <f>-PMT(PARÁMETROS!$D$47,PARÁMETROS!$D$57,T76,0)*1</f>
        <v>0</v>
      </c>
      <c r="U78" s="50">
        <f>-PMT(PARÁMETROS!$D$47,PARÁMETROS!$D$57,U76,0)*1</f>
        <v>0</v>
      </c>
      <c r="V78" s="50">
        <f>-PMT(PARÁMETROS!$D$47,PARÁMETROS!$D$57,V76,0)*1</f>
        <v>0</v>
      </c>
      <c r="W78" s="50">
        <f>-PMT(PARÁMETROS!$D$47,PARÁMETROS!$D$57,W76,0)*1</f>
        <v>0</v>
      </c>
      <c r="X78" s="50">
        <f>-PMT(PARÁMETROS!$D$47,PARÁMETROS!$D$57,X76,0)*1</f>
        <v>0</v>
      </c>
      <c r="Y78" s="50">
        <f>-PMT(PARÁMETROS!$D$47,PARÁMETROS!$D$57,Y76,0)*1</f>
        <v>0</v>
      </c>
      <c r="Z78" s="50">
        <f>-PMT(PARÁMETROS!$D$47,PARÁMETROS!$D$57,Z76,0)*1</f>
        <v>0</v>
      </c>
      <c r="AA78" s="50">
        <f>-PMT(PARÁMETROS!$E$47,PARÁMETROS!$E$57,AA76,0)*1</f>
        <v>0</v>
      </c>
      <c r="AB78" s="50">
        <f>-PMT(PARÁMETROS!$E$47,PARÁMETROS!$E$57,AB76,0)*1</f>
        <v>0</v>
      </c>
      <c r="AC78" s="50">
        <f>-PMT(PARÁMETROS!$E$47,PARÁMETROS!$E$57,AC76,0)*1</f>
        <v>0</v>
      </c>
      <c r="AD78" s="50">
        <f>-PMT(PARÁMETROS!$E$47,PARÁMETROS!$E$57,AD76,0)*1</f>
        <v>0</v>
      </c>
      <c r="AE78" s="50">
        <f>-PMT(PARÁMETROS!$E$47,PARÁMETROS!$E$57,AE76,0)*1</f>
        <v>0</v>
      </c>
      <c r="AF78" s="50">
        <f>-PMT(PARÁMETROS!$E$47,PARÁMETROS!$E$57,AF76,0)*1</f>
        <v>0</v>
      </c>
      <c r="AG78" s="50">
        <f>-PMT(PARÁMETROS!$E$47,PARÁMETROS!$E$57,AG76,0)*1</f>
        <v>0</v>
      </c>
      <c r="AH78" s="50">
        <f>-PMT(PARÁMETROS!$E$47,PARÁMETROS!$E$57,AH76,0)*1</f>
        <v>0</v>
      </c>
      <c r="AI78" s="50">
        <f>-PMT(PARÁMETROS!$E$47,PARÁMETROS!$E$57,AI76,0)*1</f>
        <v>0</v>
      </c>
      <c r="AJ78" s="50">
        <f>-PMT(PARÁMETROS!$E$47,PARÁMETROS!$E$57,AJ76,0)*1</f>
        <v>0</v>
      </c>
      <c r="AK78" s="50">
        <f>-PMT(PARÁMETROS!$E$47,PARÁMETROS!$E$57,AK76,0)*1</f>
        <v>0</v>
      </c>
      <c r="AL78" s="50">
        <f>-PMT(PARÁMETROS!$E$47,PARÁMETROS!$E$57,AL76,0)*1</f>
        <v>0</v>
      </c>
      <c r="AM78" s="50">
        <f>-PMT(PARÁMETROS!$F$47,PARÁMETROS!$F$57,AM76,0)*1</f>
        <v>0</v>
      </c>
      <c r="AN78" s="50">
        <f>-PMT(PARÁMETROS!$F$47,PARÁMETROS!$F$57,AN76,0)*1</f>
        <v>0</v>
      </c>
      <c r="AO78" s="50">
        <f>-PMT(PARÁMETROS!$F$47,PARÁMETROS!$F$57,AO76,0)*1</f>
        <v>0</v>
      </c>
      <c r="AP78" s="50">
        <f>-PMT(PARÁMETROS!$F$47,PARÁMETROS!$F$57,AP76,0)*1</f>
        <v>0</v>
      </c>
      <c r="AQ78" s="50">
        <f>-PMT(PARÁMETROS!$F$47,PARÁMETROS!$F$57,AQ76,0)*1</f>
        <v>0</v>
      </c>
      <c r="AR78" s="50">
        <f>-PMT(PARÁMETROS!$F$47,PARÁMETROS!$F$57,AR76,0)*1</f>
        <v>0</v>
      </c>
      <c r="AS78" s="50">
        <f>-PMT(PARÁMETROS!$F$47,PARÁMETROS!$F$57,AS76,0)*1</f>
        <v>0</v>
      </c>
      <c r="AT78" s="50">
        <f>-PMT(PARÁMETROS!$F$47,PARÁMETROS!$F$57,AT76,0)*1</f>
        <v>0</v>
      </c>
      <c r="AU78" s="50">
        <f>-PMT(PARÁMETROS!$F$47,PARÁMETROS!$F$57,AU76,0)*1</f>
        <v>0</v>
      </c>
      <c r="AV78" s="50">
        <f>-PMT(PARÁMETROS!$F$47,PARÁMETROS!$F$57,AV76,0)*1</f>
        <v>0</v>
      </c>
      <c r="AW78" s="50">
        <f>-PMT(PARÁMETROS!$F$47,PARÁMETROS!$F$57,AW76,0)*1</f>
        <v>0</v>
      </c>
      <c r="AX78" s="50">
        <f>-PMT(PARÁMETROS!$F$47,PARÁMETROS!$F$57,AX76,0)*1</f>
        <v>0</v>
      </c>
      <c r="AY78" s="50">
        <f>-PMT(PARÁMETROS!$G$47,PARÁMETROS!$G$57,AY76,0)*1</f>
        <v>0</v>
      </c>
      <c r="AZ78" s="50">
        <f>-PMT(PARÁMETROS!$G$47,PARÁMETROS!$G$57,AZ76,0)*1</f>
        <v>0</v>
      </c>
      <c r="BA78" s="50">
        <f>-PMT(PARÁMETROS!$G$47,PARÁMETROS!$G$57,BA76,0)*1</f>
        <v>0</v>
      </c>
      <c r="BB78" s="50">
        <f>-PMT(PARÁMETROS!$G$47,PARÁMETROS!$G$57,BB76,0)*1</f>
        <v>0</v>
      </c>
      <c r="BC78" s="50">
        <f>-PMT(PARÁMETROS!$G$47,PARÁMETROS!$G$57,BC76,0)*1</f>
        <v>0</v>
      </c>
      <c r="BD78" s="50">
        <f>-PMT(PARÁMETROS!$G$47,PARÁMETROS!$G$57,BD76,0)*1</f>
        <v>0</v>
      </c>
      <c r="BE78" s="50">
        <f>-PMT(PARÁMETROS!$G$47,PARÁMETROS!$G$57,BE76,0)*1</f>
        <v>0</v>
      </c>
      <c r="BF78" s="50">
        <f>-PMT(PARÁMETROS!$G$47,PARÁMETROS!$G$57,BF76,0)*1</f>
        <v>0</v>
      </c>
      <c r="BG78" s="50">
        <f>-PMT(PARÁMETROS!$G$47,PARÁMETROS!$G$57,BG76,0)*1</f>
        <v>0</v>
      </c>
      <c r="BH78" s="50">
        <f>-PMT(PARÁMETROS!$G$47,PARÁMETROS!$G$57,BH76,0)*1</f>
        <v>0</v>
      </c>
      <c r="BI78" s="50">
        <f>-PMT(PARÁMETROS!$G$47,PARÁMETROS!$G$57,BI76,0)*1</f>
        <v>0</v>
      </c>
      <c r="BJ78" s="50">
        <f>-PMT(PARÁMETROS!$G$47,PARÁMETROS!$G$57,BJ76,0)*1</f>
        <v>0</v>
      </c>
    </row>
    <row r="79" spans="1:62" s="51" customFormat="1" x14ac:dyDescent="0.2">
      <c r="A79" s="49" t="s">
        <v>55</v>
      </c>
      <c r="B79" s="110"/>
      <c r="C79" s="50">
        <f>+PARÁMETROS!$C$78</f>
        <v>0</v>
      </c>
      <c r="D79" s="50">
        <f>+C79</f>
        <v>0</v>
      </c>
      <c r="E79" s="50">
        <f t="shared" ref="E79:N79" si="136">+D79</f>
        <v>0</v>
      </c>
      <c r="F79" s="50">
        <f t="shared" si="136"/>
        <v>0</v>
      </c>
      <c r="G79" s="50">
        <f t="shared" si="136"/>
        <v>0</v>
      </c>
      <c r="H79" s="50">
        <f t="shared" si="136"/>
        <v>0</v>
      </c>
      <c r="I79" s="50">
        <f t="shared" si="136"/>
        <v>0</v>
      </c>
      <c r="J79" s="50">
        <f t="shared" si="136"/>
        <v>0</v>
      </c>
      <c r="K79" s="50">
        <f t="shared" si="136"/>
        <v>0</v>
      </c>
      <c r="L79" s="50">
        <f t="shared" si="136"/>
        <v>0</v>
      </c>
      <c r="M79" s="50">
        <f t="shared" si="136"/>
        <v>0</v>
      </c>
      <c r="N79" s="50">
        <f t="shared" si="136"/>
        <v>0</v>
      </c>
      <c r="O79" s="50">
        <f>+PARÁMETROS!$D$78</f>
        <v>0</v>
      </c>
      <c r="P79" s="50">
        <f>+O79</f>
        <v>0</v>
      </c>
      <c r="Q79" s="50">
        <f t="shared" ref="Q79:Z79" si="137">+P79</f>
        <v>0</v>
      </c>
      <c r="R79" s="50">
        <f t="shared" si="137"/>
        <v>0</v>
      </c>
      <c r="S79" s="50">
        <f t="shared" si="137"/>
        <v>0</v>
      </c>
      <c r="T79" s="50">
        <f t="shared" si="137"/>
        <v>0</v>
      </c>
      <c r="U79" s="50">
        <f t="shared" si="137"/>
        <v>0</v>
      </c>
      <c r="V79" s="50">
        <f t="shared" si="137"/>
        <v>0</v>
      </c>
      <c r="W79" s="50">
        <f t="shared" si="137"/>
        <v>0</v>
      </c>
      <c r="X79" s="50">
        <f t="shared" si="137"/>
        <v>0</v>
      </c>
      <c r="Y79" s="50">
        <f t="shared" si="137"/>
        <v>0</v>
      </c>
      <c r="Z79" s="50">
        <f t="shared" si="137"/>
        <v>0</v>
      </c>
      <c r="AA79" s="50">
        <f>+PARÁMETROS!$E$78</f>
        <v>0</v>
      </c>
      <c r="AB79" s="50">
        <f>+AA79</f>
        <v>0</v>
      </c>
      <c r="AC79" s="50">
        <f t="shared" ref="AC79:AL79" si="138">+AB79</f>
        <v>0</v>
      </c>
      <c r="AD79" s="50">
        <f t="shared" si="138"/>
        <v>0</v>
      </c>
      <c r="AE79" s="50">
        <f t="shared" si="138"/>
        <v>0</v>
      </c>
      <c r="AF79" s="50">
        <f t="shared" si="138"/>
        <v>0</v>
      </c>
      <c r="AG79" s="50">
        <f t="shared" si="138"/>
        <v>0</v>
      </c>
      <c r="AH79" s="50">
        <f t="shared" si="138"/>
        <v>0</v>
      </c>
      <c r="AI79" s="50">
        <f t="shared" si="138"/>
        <v>0</v>
      </c>
      <c r="AJ79" s="50">
        <f t="shared" si="138"/>
        <v>0</v>
      </c>
      <c r="AK79" s="50">
        <f t="shared" si="138"/>
        <v>0</v>
      </c>
      <c r="AL79" s="50">
        <f t="shared" si="138"/>
        <v>0</v>
      </c>
      <c r="AM79" s="50">
        <f>+PARÁMETROS!$F$78</f>
        <v>0</v>
      </c>
      <c r="AN79" s="50">
        <f>+AM79</f>
        <v>0</v>
      </c>
      <c r="AO79" s="50">
        <f t="shared" ref="AO79:AX79" si="139">+AN79</f>
        <v>0</v>
      </c>
      <c r="AP79" s="50">
        <f t="shared" si="139"/>
        <v>0</v>
      </c>
      <c r="AQ79" s="50">
        <f t="shared" si="139"/>
        <v>0</v>
      </c>
      <c r="AR79" s="50">
        <f t="shared" si="139"/>
        <v>0</v>
      </c>
      <c r="AS79" s="50">
        <f t="shared" si="139"/>
        <v>0</v>
      </c>
      <c r="AT79" s="50">
        <f t="shared" si="139"/>
        <v>0</v>
      </c>
      <c r="AU79" s="50">
        <f t="shared" si="139"/>
        <v>0</v>
      </c>
      <c r="AV79" s="50">
        <f t="shared" si="139"/>
        <v>0</v>
      </c>
      <c r="AW79" s="50">
        <f t="shared" si="139"/>
        <v>0</v>
      </c>
      <c r="AX79" s="50">
        <f t="shared" si="139"/>
        <v>0</v>
      </c>
      <c r="AY79" s="50">
        <f>+PARÁMETROS!$G$78</f>
        <v>0</v>
      </c>
      <c r="AZ79" s="50">
        <f>+AY79</f>
        <v>0</v>
      </c>
      <c r="BA79" s="50">
        <f t="shared" ref="BA79:BJ79" si="140">+AZ79</f>
        <v>0</v>
      </c>
      <c r="BB79" s="50">
        <f t="shared" si="140"/>
        <v>0</v>
      </c>
      <c r="BC79" s="50">
        <f t="shared" si="140"/>
        <v>0</v>
      </c>
      <c r="BD79" s="50">
        <f t="shared" si="140"/>
        <v>0</v>
      </c>
      <c r="BE79" s="50">
        <f t="shared" si="140"/>
        <v>0</v>
      </c>
      <c r="BF79" s="50">
        <f t="shared" si="140"/>
        <v>0</v>
      </c>
      <c r="BG79" s="50">
        <f t="shared" si="140"/>
        <v>0</v>
      </c>
      <c r="BH79" s="50">
        <f t="shared" si="140"/>
        <v>0</v>
      </c>
      <c r="BI79" s="50">
        <f t="shared" si="140"/>
        <v>0</v>
      </c>
      <c r="BJ79" s="50">
        <f t="shared" si="140"/>
        <v>0</v>
      </c>
    </row>
    <row r="80" spans="1:62" s="51" customFormat="1" x14ac:dyDescent="0.2">
      <c r="A80" s="49" t="s">
        <v>59</v>
      </c>
      <c r="B80" s="110"/>
      <c r="C80" s="50">
        <f>+(+anexos!B$109)*1*(B$133/B$135)</f>
        <v>0</v>
      </c>
      <c r="D80" s="50">
        <f>+(+anexos!C$109)*1*(C$133/C$135)</f>
        <v>0</v>
      </c>
      <c r="E80" s="50">
        <f>+(+anexos!D$109)*1*(D$133/D$135)</f>
        <v>0</v>
      </c>
      <c r="F80" s="50">
        <f>+(+anexos!E$109)*1*(E$133/E$135)</f>
        <v>0</v>
      </c>
      <c r="G80" s="50">
        <f>+(+anexos!F$109)*1*(F$133/F$135)</f>
        <v>0</v>
      </c>
      <c r="H80" s="50">
        <f>+(+anexos!G$109)*1*(G$133/G$135)</f>
        <v>0</v>
      </c>
      <c r="I80" s="50">
        <f>+(+anexos!H$109)*PARÁMETROS!C35*(H$133/H$135)</f>
        <v>0</v>
      </c>
      <c r="J80" s="50">
        <f>+(+anexos!I$109)*1*(I$133/I$135)</f>
        <v>0</v>
      </c>
      <c r="K80" s="50">
        <f>+(+anexos!J$109)*1*(J$133/J$135)</f>
        <v>0</v>
      </c>
      <c r="L80" s="50">
        <f>+(+anexos!K$109)*1*(K$133/K$135)</f>
        <v>0</v>
      </c>
      <c r="M80" s="50">
        <f>+(+anexos!L$109)*1*(L$133/L$135)</f>
        <v>0</v>
      </c>
      <c r="N80" s="50">
        <f>+(+anexos!M$109)*PARÁMETROS!C35*(M$133/M$135)</f>
        <v>0</v>
      </c>
      <c r="O80" s="50">
        <f>+(+anexos!N$109)*1*(N$133/N$135)</f>
        <v>0</v>
      </c>
      <c r="P80" s="50">
        <f>+(+anexos!O$109)*1*(O$133/O$135)</f>
        <v>0</v>
      </c>
      <c r="Q80" s="50">
        <f>+(+anexos!P$109)*1*(P$133/P$135)</f>
        <v>0</v>
      </c>
      <c r="R80" s="50">
        <f>+(+anexos!Q$109)*1*(Q$133/Q$135)</f>
        <v>0</v>
      </c>
      <c r="S80" s="50">
        <f>+(+anexos!R$109)*1*(R$133/R$135)</f>
        <v>0</v>
      </c>
      <c r="T80" s="50">
        <f>+(+anexos!S$109)*1*(S$133/S$135)</f>
        <v>0</v>
      </c>
      <c r="U80" s="50">
        <f>+(+anexos!T$109)*PARÁMETROS!C35*(T$133/T$135)</f>
        <v>0</v>
      </c>
      <c r="V80" s="50">
        <f>+(+anexos!U$109)*1*(U$133/U$135)</f>
        <v>0</v>
      </c>
      <c r="W80" s="50">
        <f>+(+anexos!V$109)*1*(V$133/V$135)</f>
        <v>0</v>
      </c>
      <c r="X80" s="50">
        <f>+(+anexos!W$109)*1*(W$133/W$135)</f>
        <v>0</v>
      </c>
      <c r="Y80" s="50">
        <f>+(+anexos!X$109)*1*(X$133/X$135)</f>
        <v>0</v>
      </c>
      <c r="Z80" s="50">
        <f>+(+anexos!Y$109)*PARÁMETROS!C35*(Y$133/Y$135)</f>
        <v>0</v>
      </c>
      <c r="AA80" s="50">
        <f>+(+anexos!Z$109)*1*(Z$133/Z$135)</f>
        <v>0</v>
      </c>
      <c r="AB80" s="50">
        <f>+(+anexos!AA$109)*1*(AA$133/AA$135)</f>
        <v>0</v>
      </c>
      <c r="AC80" s="50">
        <f>+(+anexos!AB$109)*1*(AB$133/AB$135)</f>
        <v>0</v>
      </c>
      <c r="AD80" s="50">
        <f>+(+anexos!AC$109)*1*(AC$133/AC$135)</f>
        <v>0</v>
      </c>
      <c r="AE80" s="50">
        <f>+(+anexos!AD$109)*1*(AD$133/AD$135)</f>
        <v>0</v>
      </c>
      <c r="AF80" s="50">
        <f>+(+anexos!AE$109)*1*(AE$133/AE$135)</f>
        <v>0</v>
      </c>
      <c r="AG80" s="50">
        <f>+(+anexos!AF$109)*PARÁMETROS!C35*(AF$133/AF$135)</f>
        <v>0</v>
      </c>
      <c r="AH80" s="50">
        <f>+(+anexos!AG$109)*1*(AG$133/AG$135)</f>
        <v>0</v>
      </c>
      <c r="AI80" s="50">
        <f>+(+anexos!AH$109)*1*(AH$133/AH$135)</f>
        <v>0</v>
      </c>
      <c r="AJ80" s="50">
        <f>+(+anexos!AI$109)*1*(AI$133/AI$135)</f>
        <v>0</v>
      </c>
      <c r="AK80" s="50">
        <f>+(+anexos!AJ$109)*1*(AJ$133/AJ$135)</f>
        <v>0</v>
      </c>
      <c r="AL80" s="50">
        <f>+(+anexos!AK$109)*PARÁMETROS!C35*(AK$133/AK$135)</f>
        <v>0</v>
      </c>
      <c r="AM80" s="50">
        <f>+(+anexos!AL$109)*1*(AL$133/AL$135)</f>
        <v>0</v>
      </c>
      <c r="AN80" s="50">
        <f>+(+anexos!AM$109)*1*(AM$133/AM$135)</f>
        <v>0</v>
      </c>
      <c r="AO80" s="50">
        <f>+(+anexos!AN$109)*1*(AN$133/AN$135)</f>
        <v>0</v>
      </c>
      <c r="AP80" s="50">
        <f>+(+anexos!AO$109)*1*(AO$133/AO$135)</f>
        <v>0</v>
      </c>
      <c r="AQ80" s="50">
        <f>+(+anexos!AP$109)*1*(AP$133/AP$135)</f>
        <v>0</v>
      </c>
      <c r="AR80" s="50">
        <f>+(+anexos!AQ$109)*1*(AQ$133/AQ$135)</f>
        <v>0</v>
      </c>
      <c r="AS80" s="50">
        <f>+(+anexos!AR$109)*PARÁMETROS!C35*(AR$133/AR$135)</f>
        <v>0</v>
      </c>
      <c r="AT80" s="50">
        <f>+(+anexos!AS$109)*1*(AS$133/AS$135)</f>
        <v>0</v>
      </c>
      <c r="AU80" s="50">
        <f>+(+anexos!AT$109)*1*(AT$133/AT$135)</f>
        <v>0</v>
      </c>
      <c r="AV80" s="50">
        <f>+(+anexos!AU$109)*1*(AU$133/AU$135)</f>
        <v>0</v>
      </c>
      <c r="AW80" s="50">
        <f>+(+anexos!AV$109)*1*(AV$133/AV$135)</f>
        <v>0</v>
      </c>
      <c r="AX80" s="50">
        <f>+(+anexos!AW$109)*PARÁMETROS!C35*(AW$133/AW$135)</f>
        <v>0</v>
      </c>
      <c r="AY80" s="50">
        <f>+(+anexos!AX$109)*1*(AX$133/AX$135)</f>
        <v>0</v>
      </c>
      <c r="AZ80" s="50">
        <f>+(+anexos!AY$109)*1*(AY$133/AY$135)</f>
        <v>0</v>
      </c>
      <c r="BA80" s="50">
        <f>+(+anexos!AZ$109)*1*(AZ$133/AZ$135)</f>
        <v>0</v>
      </c>
      <c r="BB80" s="50">
        <f>+(+anexos!BA$109)*1*(BA$133/BA$135)</f>
        <v>0</v>
      </c>
      <c r="BC80" s="50">
        <f>+(+anexos!BB$109)*1*(BB$133/BB$135)</f>
        <v>0</v>
      </c>
      <c r="BD80" s="50">
        <f>+(+anexos!BC$109)*1*(BC$133/BC$135)</f>
        <v>0</v>
      </c>
      <c r="BE80" s="50">
        <f>+(+anexos!BD$109)*PARÁMETROS!C35*(BD$133/BD$135)</f>
        <v>0</v>
      </c>
      <c r="BF80" s="50">
        <f>+(+anexos!BE$109)*1*(BE$133/BE$135)</f>
        <v>0</v>
      </c>
      <c r="BG80" s="50">
        <f>+(+anexos!BF$109)*1*(BF$133/BF$135)</f>
        <v>0</v>
      </c>
      <c r="BH80" s="50">
        <f>+(+anexos!BG$109)*1*(BG$133/BG$135)</f>
        <v>0</v>
      </c>
      <c r="BI80" s="50">
        <f>+(+anexos!BH$109)*1*(BH$133/BH$135)</f>
        <v>0</v>
      </c>
      <c r="BJ80" s="50">
        <f>+(+anexos!BI$109)*PARÁMETROS!C35*(BI$133/BI$135)</f>
        <v>0</v>
      </c>
    </row>
    <row r="81" spans="1:62" s="88" customFormat="1" x14ac:dyDescent="0.2">
      <c r="A81" s="86" t="s">
        <v>60</v>
      </c>
      <c r="B81" s="112"/>
      <c r="C81" s="87">
        <f>anexos!B54*(B$133/B$135)</f>
        <v>0</v>
      </c>
      <c r="D81" s="87">
        <f>anexos!C54*(C$133/C$135)</f>
        <v>0</v>
      </c>
      <c r="E81" s="87">
        <f>anexos!D54*(D$133/D$135)</f>
        <v>0</v>
      </c>
      <c r="F81" s="87">
        <f>anexos!E54*(E$133/E$135)</f>
        <v>0</v>
      </c>
      <c r="G81" s="87">
        <f>anexos!F54*(F$133/F$135)</f>
        <v>0</v>
      </c>
      <c r="H81" s="87">
        <f>anexos!G54*(G$133/G$135)</f>
        <v>0</v>
      </c>
      <c r="I81" s="87">
        <f>anexos!H54*(H$133/H$135)</f>
        <v>0</v>
      </c>
      <c r="J81" s="87">
        <f>anexos!I54*(I$133/I$135)</f>
        <v>0</v>
      </c>
      <c r="K81" s="87">
        <f>anexos!J54*(J$133/J$135)</f>
        <v>0</v>
      </c>
      <c r="L81" s="87">
        <f>anexos!K54*(K$133/K$135)</f>
        <v>0</v>
      </c>
      <c r="M81" s="87">
        <f>anexos!L54*(L$133/L$135)</f>
        <v>0</v>
      </c>
      <c r="N81" s="87">
        <f>anexos!M54*(M$133/M$135)</f>
        <v>0</v>
      </c>
      <c r="O81" s="87">
        <f>anexos!N54*(N$133/N$135)</f>
        <v>0</v>
      </c>
      <c r="P81" s="87">
        <f>anexos!O54*(O$133/O$135)</f>
        <v>0</v>
      </c>
      <c r="Q81" s="87">
        <f>anexos!P54*(P$133/P$135)</f>
        <v>0</v>
      </c>
      <c r="R81" s="87">
        <f>anexos!Q54*(Q$133/Q$135)</f>
        <v>0</v>
      </c>
      <c r="S81" s="87">
        <f>anexos!R54*(R$133/R$135)</f>
        <v>0</v>
      </c>
      <c r="T81" s="87">
        <f>anexos!S54*(S$133/S$135)</f>
        <v>0</v>
      </c>
      <c r="U81" s="87">
        <f>anexos!T54*(T$133/T$135)</f>
        <v>0</v>
      </c>
      <c r="V81" s="87">
        <f>anexos!U54*(U$133/U$135)</f>
        <v>0</v>
      </c>
      <c r="W81" s="87">
        <f>anexos!V54*(V$133/V$135)</f>
        <v>0</v>
      </c>
      <c r="X81" s="87">
        <f>anexos!W54*(W$133/W$135)</f>
        <v>0</v>
      </c>
      <c r="Y81" s="87">
        <f>anexos!X54*(X$133/X$135)</f>
        <v>0</v>
      </c>
      <c r="Z81" s="87">
        <f>anexos!Y54*(Y$133/Y$135)</f>
        <v>0</v>
      </c>
      <c r="AA81" s="87">
        <f>anexos!Z54*(Z$133/Z$135)</f>
        <v>0</v>
      </c>
      <c r="AB81" s="87">
        <f>anexos!AA54*(AA$133/AA$135)</f>
        <v>0</v>
      </c>
      <c r="AC81" s="87">
        <f>anexos!AB54*(AB$133/AB$135)</f>
        <v>0</v>
      </c>
      <c r="AD81" s="87">
        <f>anexos!AC54*(AC$133/AC$135)</f>
        <v>0</v>
      </c>
      <c r="AE81" s="87">
        <f>anexos!AD54*(AD$133/AD$135)</f>
        <v>0</v>
      </c>
      <c r="AF81" s="87">
        <f>anexos!AE54*(AE$133/AE$135)</f>
        <v>0</v>
      </c>
      <c r="AG81" s="87">
        <f>anexos!AF54*(AF$133/AF$135)</f>
        <v>0</v>
      </c>
      <c r="AH81" s="87">
        <f>anexos!AG54*(AG$133/AG$135)</f>
        <v>0</v>
      </c>
      <c r="AI81" s="87">
        <f>anexos!AH54*(AH$133/AH$135)</f>
        <v>0</v>
      </c>
      <c r="AJ81" s="87">
        <f>anexos!AI54*(AI$133/AI$135)</f>
        <v>0</v>
      </c>
      <c r="AK81" s="87">
        <f>anexos!AJ54*(AJ$133/AJ$135)</f>
        <v>0</v>
      </c>
      <c r="AL81" s="87">
        <f>anexos!AK54*(AK$133/AK$135)</f>
        <v>0</v>
      </c>
      <c r="AM81" s="87">
        <f>anexos!AL54*(AL$133/AL$135)</f>
        <v>0</v>
      </c>
      <c r="AN81" s="87">
        <f>anexos!AM54*(AM$133/AM$135)</f>
        <v>0</v>
      </c>
      <c r="AO81" s="87">
        <f>anexos!AN54*(AN$133/AN$135)</f>
        <v>0</v>
      </c>
      <c r="AP81" s="87">
        <f>anexos!AO54*(AO$133/AO$135)</f>
        <v>0</v>
      </c>
      <c r="AQ81" s="87">
        <f>anexos!AP54*(AP$133/AP$135)</f>
        <v>0</v>
      </c>
      <c r="AR81" s="87">
        <f>anexos!AQ54*(AQ$133/AQ$135)</f>
        <v>0</v>
      </c>
      <c r="AS81" s="87">
        <f>anexos!AR54*(AR$133/AR$135)</f>
        <v>0</v>
      </c>
      <c r="AT81" s="87">
        <f>anexos!AS54*(AS$133/AS$135)</f>
        <v>0</v>
      </c>
      <c r="AU81" s="87">
        <f>anexos!AT54*(AT$133/AT$135)</f>
        <v>0</v>
      </c>
      <c r="AV81" s="87">
        <f>anexos!AU54*(AU$133/AU$135)</f>
        <v>0</v>
      </c>
      <c r="AW81" s="87">
        <f>anexos!AV54*(AV$133/AV$135)</f>
        <v>0</v>
      </c>
      <c r="AX81" s="87">
        <f>anexos!AW54*(AW$133/AW$135)</f>
        <v>0</v>
      </c>
      <c r="AY81" s="87">
        <f>anexos!AX54*(AX$133/AX$135)</f>
        <v>0</v>
      </c>
      <c r="AZ81" s="87">
        <f>anexos!AY54*(AY$133/AY$135)</f>
        <v>0</v>
      </c>
      <c r="BA81" s="87">
        <f>anexos!AZ54*(AZ$133/AZ$135)</f>
        <v>0</v>
      </c>
      <c r="BB81" s="87">
        <f>anexos!BA54*(BA$133/BA$135)</f>
        <v>0</v>
      </c>
      <c r="BC81" s="87">
        <f>anexos!BB54*(BB$133/BB$135)</f>
        <v>0</v>
      </c>
      <c r="BD81" s="87">
        <f>anexos!BC54*(BC$133/BC$135)</f>
        <v>0</v>
      </c>
      <c r="BE81" s="87">
        <f>anexos!BD54*(BD$133/BD$135)</f>
        <v>0</v>
      </c>
      <c r="BF81" s="87">
        <f>anexos!BE54*(BE$133/BE$135)</f>
        <v>0</v>
      </c>
      <c r="BG81" s="87">
        <f>anexos!BF54*(BF$133/BF$135)</f>
        <v>0</v>
      </c>
      <c r="BH81" s="87">
        <f>anexos!BG54*(BG$133/BG$135)</f>
        <v>0</v>
      </c>
      <c r="BI81" s="87">
        <f>anexos!BH54*(BH$133/BH$135)</f>
        <v>0</v>
      </c>
      <c r="BJ81" s="87">
        <f>anexos!BI54*(BI$133/BI$135)</f>
        <v>0</v>
      </c>
    </row>
    <row r="82" spans="1:62" s="88" customFormat="1" x14ac:dyDescent="0.2">
      <c r="A82" s="86" t="s">
        <v>136</v>
      </c>
      <c r="B82" s="112"/>
      <c r="C82" s="87">
        <f>PARÁMETROS!$C$33*(B$133/B$135)</f>
        <v>0</v>
      </c>
      <c r="D82" s="87">
        <f>PARÁMETROS!$C$33*(C$133/C$135)</f>
        <v>0</v>
      </c>
      <c r="E82" s="87">
        <f>PARÁMETROS!$C$33*(D$133/D$135)</f>
        <v>0</v>
      </c>
      <c r="F82" s="87">
        <f>PARÁMETROS!$C$33*(E$133/E$135)</f>
        <v>0</v>
      </c>
      <c r="G82" s="87">
        <f>PARÁMETROS!$C$33*(F$133/F$135)</f>
        <v>0</v>
      </c>
      <c r="H82" s="87">
        <f>PARÁMETROS!$C$33*(G$133/G$135)</f>
        <v>0</v>
      </c>
      <c r="I82" s="87">
        <f>PARÁMETROS!$C$33*(H$133/H$135)</f>
        <v>0</v>
      </c>
      <c r="J82" s="87">
        <f>PARÁMETROS!$C$33*(I$133/I$135)</f>
        <v>0</v>
      </c>
      <c r="K82" s="87">
        <f>PARÁMETROS!$C$33*(J$133/J$135)</f>
        <v>0</v>
      </c>
      <c r="L82" s="87">
        <f>PARÁMETROS!$C$33*(K$133/K$135)</f>
        <v>0</v>
      </c>
      <c r="M82" s="87">
        <f>PARÁMETROS!$C$33*(L$133/L$135)</f>
        <v>0</v>
      </c>
      <c r="N82" s="87">
        <f>PARÁMETROS!$C$33*(M$133/M$135)</f>
        <v>0</v>
      </c>
      <c r="O82" s="87">
        <f>PARÁMETROS!$D$33*(N$133/N$135)</f>
        <v>0</v>
      </c>
      <c r="P82" s="87">
        <f>PARÁMETROS!$D$33*(O$133/O$135)</f>
        <v>0</v>
      </c>
      <c r="Q82" s="87">
        <f>PARÁMETROS!$D$33*(P$133/P$135)</f>
        <v>0</v>
      </c>
      <c r="R82" s="87">
        <f>PARÁMETROS!$D$33*(Q$133/Q$135)</f>
        <v>0</v>
      </c>
      <c r="S82" s="87">
        <f>PARÁMETROS!$D$33*(R$133/R$135)</f>
        <v>0</v>
      </c>
      <c r="T82" s="87">
        <f>PARÁMETROS!$D$33*(S$133/S$135)</f>
        <v>0</v>
      </c>
      <c r="U82" s="87">
        <f>PARÁMETROS!$D$33*(T$133/T$135)</f>
        <v>0</v>
      </c>
      <c r="V82" s="87">
        <f>PARÁMETROS!$D$33*(U$133/U$135)</f>
        <v>0</v>
      </c>
      <c r="W82" s="87">
        <f>PARÁMETROS!$D$33*(V$133/V$135)</f>
        <v>0</v>
      </c>
      <c r="X82" s="87">
        <f>PARÁMETROS!$D$33*(W$133/W$135)</f>
        <v>0</v>
      </c>
      <c r="Y82" s="87">
        <f>PARÁMETROS!$D$33*(X$133/X$135)</f>
        <v>0</v>
      </c>
      <c r="Z82" s="87">
        <f>PARÁMETROS!$D$33*(Y$133/Y$135)</f>
        <v>0</v>
      </c>
      <c r="AA82" s="87">
        <f>PARÁMETROS!$E$33*(Z$133/Z$135)</f>
        <v>0</v>
      </c>
      <c r="AB82" s="87">
        <f>PARÁMETROS!$E$33*(AA$133/AA$135)</f>
        <v>0</v>
      </c>
      <c r="AC82" s="87">
        <f>PARÁMETROS!$E$33*(AB$133/AB$135)</f>
        <v>0</v>
      </c>
      <c r="AD82" s="87">
        <f>PARÁMETROS!$E$33*(AC$133/AC$135)</f>
        <v>0</v>
      </c>
      <c r="AE82" s="87">
        <f>PARÁMETROS!$E$33*(AD$133/AD$135)</f>
        <v>0</v>
      </c>
      <c r="AF82" s="87">
        <f>PARÁMETROS!$E$33*(AE$133/AE$135)</f>
        <v>0</v>
      </c>
      <c r="AG82" s="87">
        <f>PARÁMETROS!$E$33*(AF$133/AF$135)</f>
        <v>0</v>
      </c>
      <c r="AH82" s="87">
        <f>PARÁMETROS!$E$33*(AG$133/AG$135)</f>
        <v>0</v>
      </c>
      <c r="AI82" s="87">
        <f>PARÁMETROS!$E$33*(AH$133/AH$135)</f>
        <v>0</v>
      </c>
      <c r="AJ82" s="87">
        <f>PARÁMETROS!$E$33*(AI$133/AI$135)</f>
        <v>0</v>
      </c>
      <c r="AK82" s="87">
        <f>PARÁMETROS!$E$33*(AJ$133/AJ$135)</f>
        <v>0</v>
      </c>
      <c r="AL82" s="87">
        <f>PARÁMETROS!$E$33*(AK$133/AK$135)</f>
        <v>0</v>
      </c>
      <c r="AM82" s="87">
        <f>PARÁMETROS!$F$33*(AL$133/AL$135)</f>
        <v>0</v>
      </c>
      <c r="AN82" s="87">
        <f>PARÁMETROS!$F$33*(AM$133/AM$135)</f>
        <v>0</v>
      </c>
      <c r="AO82" s="87">
        <f>PARÁMETROS!$F$33*(AN$133/AN$135)</f>
        <v>0</v>
      </c>
      <c r="AP82" s="87">
        <f>PARÁMETROS!$F$33*(AO$133/AO$135)</f>
        <v>0</v>
      </c>
      <c r="AQ82" s="87">
        <f>PARÁMETROS!$F$33*(AP$133/AP$135)</f>
        <v>0</v>
      </c>
      <c r="AR82" s="87">
        <f>PARÁMETROS!$F$33*(AQ$133/AQ$135)</f>
        <v>0</v>
      </c>
      <c r="AS82" s="87">
        <f>PARÁMETROS!$F$33*(AR$133/AR$135)</f>
        <v>0</v>
      </c>
      <c r="AT82" s="87">
        <f>PARÁMETROS!$F$33*(AS$133/AS$135)</f>
        <v>0</v>
      </c>
      <c r="AU82" s="87">
        <f>PARÁMETROS!$F$33*(AT$133/AT$135)</f>
        <v>0</v>
      </c>
      <c r="AV82" s="87">
        <f>PARÁMETROS!$F$33*(AU$133/AU$135)</f>
        <v>0</v>
      </c>
      <c r="AW82" s="87">
        <f>PARÁMETROS!$F$33*(AV$133/AV$135)</f>
        <v>0</v>
      </c>
      <c r="AX82" s="87">
        <f>PARÁMETROS!$F$33*(AW$133/AW$135)</f>
        <v>0</v>
      </c>
      <c r="AY82" s="87">
        <f>PARÁMETROS!$G$33*(AX$133/AX$135)</f>
        <v>0</v>
      </c>
      <c r="AZ82" s="87">
        <f>PARÁMETROS!$G$33*(AY$133/AY$135)</f>
        <v>0</v>
      </c>
      <c r="BA82" s="87">
        <f>PARÁMETROS!$G$33*(AZ$133/AZ$135)</f>
        <v>0</v>
      </c>
      <c r="BB82" s="87">
        <f>PARÁMETROS!$G$33*(BA$133/BA$135)</f>
        <v>0</v>
      </c>
      <c r="BC82" s="87">
        <f>PARÁMETROS!$G$33*(BB$133/BB$135)</f>
        <v>0</v>
      </c>
      <c r="BD82" s="87">
        <f>PARÁMETROS!$G$33*(BC$133/BC$135)</f>
        <v>0</v>
      </c>
      <c r="BE82" s="87">
        <f>PARÁMETROS!$G$33*(BD$133/BD$135)</f>
        <v>0</v>
      </c>
      <c r="BF82" s="87">
        <f>PARÁMETROS!$G$33*(BE$133/BE$135)</f>
        <v>0</v>
      </c>
      <c r="BG82" s="87">
        <f>PARÁMETROS!$G$33*(BF$133/BF$135)</f>
        <v>0</v>
      </c>
      <c r="BH82" s="87">
        <f>PARÁMETROS!$G$33*(BG$133/BG$135)</f>
        <v>0</v>
      </c>
      <c r="BI82" s="87">
        <f>PARÁMETROS!$G$33*(BH$133/BH$135)</f>
        <v>0</v>
      </c>
      <c r="BJ82" s="87">
        <f>PARÁMETROS!$G$33*(BI$133/BI$135)</f>
        <v>0</v>
      </c>
    </row>
    <row r="83" spans="1:62" s="55" customFormat="1" x14ac:dyDescent="0.2">
      <c r="A83" s="53" t="s">
        <v>11</v>
      </c>
      <c r="B83" s="113"/>
      <c r="C83" s="54">
        <f>+'Colocaciones 1er Año'!B8</f>
        <v>0</v>
      </c>
      <c r="D83" s="54">
        <f>+'Colocaciones 1er Año'!C8</f>
        <v>0</v>
      </c>
      <c r="E83" s="54">
        <f>+'Colocaciones 1er Año'!D8</f>
        <v>0</v>
      </c>
      <c r="F83" s="54">
        <f>+'Colocaciones 1er Año'!E8</f>
        <v>0</v>
      </c>
      <c r="G83" s="54">
        <f>+'Colocaciones 1er Año'!F8</f>
        <v>0</v>
      </c>
      <c r="H83" s="54">
        <f>+'Colocaciones 1er Año'!G8</f>
        <v>0</v>
      </c>
      <c r="I83" s="54">
        <f>+'Colocaciones 1er Año'!H8</f>
        <v>0</v>
      </c>
      <c r="J83" s="54">
        <f>+'Colocaciones 1er Año'!I8</f>
        <v>0</v>
      </c>
      <c r="K83" s="54">
        <f>+'Colocaciones 1er Año'!J8</f>
        <v>0</v>
      </c>
      <c r="L83" s="54">
        <f>+'Colocaciones 1er Año'!K8</f>
        <v>0</v>
      </c>
      <c r="M83" s="54">
        <f>+'Colocaciones 1er Año'!L8</f>
        <v>0</v>
      </c>
      <c r="N83" s="54">
        <f>+'Colocaciones 1er Año'!M8</f>
        <v>0</v>
      </c>
      <c r="O83" s="54">
        <f t="shared" ref="O83:Z83" si="141">+C83*(1+$O$2)</f>
        <v>0</v>
      </c>
      <c r="P83" s="54">
        <f t="shared" si="141"/>
        <v>0</v>
      </c>
      <c r="Q83" s="54">
        <f t="shared" si="141"/>
        <v>0</v>
      </c>
      <c r="R83" s="54">
        <f t="shared" si="141"/>
        <v>0</v>
      </c>
      <c r="S83" s="54">
        <f t="shared" si="141"/>
        <v>0</v>
      </c>
      <c r="T83" s="54">
        <f t="shared" si="141"/>
        <v>0</v>
      </c>
      <c r="U83" s="54">
        <f t="shared" si="141"/>
        <v>0</v>
      </c>
      <c r="V83" s="54">
        <f t="shared" si="141"/>
        <v>0</v>
      </c>
      <c r="W83" s="54">
        <f t="shared" si="141"/>
        <v>0</v>
      </c>
      <c r="X83" s="54">
        <f t="shared" si="141"/>
        <v>0</v>
      </c>
      <c r="Y83" s="54">
        <f t="shared" si="141"/>
        <v>0</v>
      </c>
      <c r="Z83" s="54">
        <f t="shared" si="141"/>
        <v>0</v>
      </c>
      <c r="AA83" s="54">
        <f t="shared" ref="AA83:AL83" si="142">+O83*(1+$AA$2)</f>
        <v>0</v>
      </c>
      <c r="AB83" s="54">
        <f t="shared" si="142"/>
        <v>0</v>
      </c>
      <c r="AC83" s="54">
        <f t="shared" si="142"/>
        <v>0</v>
      </c>
      <c r="AD83" s="54">
        <f t="shared" si="142"/>
        <v>0</v>
      </c>
      <c r="AE83" s="54">
        <f t="shared" si="142"/>
        <v>0</v>
      </c>
      <c r="AF83" s="54">
        <f t="shared" si="142"/>
        <v>0</v>
      </c>
      <c r="AG83" s="54">
        <f t="shared" si="142"/>
        <v>0</v>
      </c>
      <c r="AH83" s="54">
        <f t="shared" si="142"/>
        <v>0</v>
      </c>
      <c r="AI83" s="54">
        <f t="shared" si="142"/>
        <v>0</v>
      </c>
      <c r="AJ83" s="54">
        <f t="shared" si="142"/>
        <v>0</v>
      </c>
      <c r="AK83" s="54">
        <f t="shared" si="142"/>
        <v>0</v>
      </c>
      <c r="AL83" s="54">
        <f t="shared" si="142"/>
        <v>0</v>
      </c>
      <c r="AM83" s="54">
        <f t="shared" ref="AM83:AX83" si="143">+AA83*(1+$AM$2)</f>
        <v>0</v>
      </c>
      <c r="AN83" s="54">
        <f t="shared" si="143"/>
        <v>0</v>
      </c>
      <c r="AO83" s="54">
        <f t="shared" si="143"/>
        <v>0</v>
      </c>
      <c r="AP83" s="54">
        <f t="shared" si="143"/>
        <v>0</v>
      </c>
      <c r="AQ83" s="54">
        <f t="shared" si="143"/>
        <v>0</v>
      </c>
      <c r="AR83" s="54">
        <f t="shared" si="143"/>
        <v>0</v>
      </c>
      <c r="AS83" s="54">
        <f t="shared" si="143"/>
        <v>0</v>
      </c>
      <c r="AT83" s="54">
        <f t="shared" si="143"/>
        <v>0</v>
      </c>
      <c r="AU83" s="54">
        <f t="shared" si="143"/>
        <v>0</v>
      </c>
      <c r="AV83" s="54">
        <f t="shared" si="143"/>
        <v>0</v>
      </c>
      <c r="AW83" s="54">
        <f t="shared" si="143"/>
        <v>0</v>
      </c>
      <c r="AX83" s="54">
        <f t="shared" si="143"/>
        <v>0</v>
      </c>
      <c r="AY83" s="54">
        <f t="shared" ref="AY83:BJ83" si="144">+AM83*(1+$AY$2)</f>
        <v>0</v>
      </c>
      <c r="AZ83" s="54">
        <f t="shared" si="144"/>
        <v>0</v>
      </c>
      <c r="BA83" s="54">
        <f t="shared" si="144"/>
        <v>0</v>
      </c>
      <c r="BB83" s="54">
        <f t="shared" si="144"/>
        <v>0</v>
      </c>
      <c r="BC83" s="54">
        <f t="shared" si="144"/>
        <v>0</v>
      </c>
      <c r="BD83" s="54">
        <f t="shared" si="144"/>
        <v>0</v>
      </c>
      <c r="BE83" s="54">
        <f t="shared" si="144"/>
        <v>0</v>
      </c>
      <c r="BF83" s="54">
        <f t="shared" si="144"/>
        <v>0</v>
      </c>
      <c r="BG83" s="54">
        <f t="shared" si="144"/>
        <v>0</v>
      </c>
      <c r="BH83" s="54">
        <f t="shared" si="144"/>
        <v>0</v>
      </c>
      <c r="BI83" s="54">
        <f t="shared" si="144"/>
        <v>0</v>
      </c>
      <c r="BJ83" s="54">
        <f t="shared" si="144"/>
        <v>0</v>
      </c>
    </row>
    <row r="84" spans="1:62" s="55" customFormat="1" ht="13.5" thickBot="1" x14ac:dyDescent="0.25">
      <c r="A84" s="53" t="s">
        <v>137</v>
      </c>
      <c r="B84" s="113"/>
      <c r="C84" s="54">
        <f>+'Colocaciones 1er Año'!B20</f>
        <v>0</v>
      </c>
      <c r="D84" s="54">
        <f>+'Colocaciones 1er Año'!C20</f>
        <v>0</v>
      </c>
      <c r="E84" s="54">
        <f>+'Colocaciones 1er Año'!D20</f>
        <v>0</v>
      </c>
      <c r="F84" s="54">
        <f>+'Colocaciones 1er Año'!E20</f>
        <v>0</v>
      </c>
      <c r="G84" s="54">
        <f>+'Colocaciones 1er Año'!F20</f>
        <v>0</v>
      </c>
      <c r="H84" s="54">
        <f>+'Colocaciones 1er Año'!G20</f>
        <v>0</v>
      </c>
      <c r="I84" s="54">
        <f>+'Colocaciones 1er Año'!H20</f>
        <v>0</v>
      </c>
      <c r="J84" s="54">
        <f>+'Colocaciones 1er Año'!I20</f>
        <v>0</v>
      </c>
      <c r="K84" s="54">
        <f>+'Colocaciones 1er Año'!J20</f>
        <v>0</v>
      </c>
      <c r="L84" s="54">
        <f>+'Colocaciones 1er Año'!K20</f>
        <v>0</v>
      </c>
      <c r="M84" s="54">
        <f>+'Colocaciones 1er Año'!L20</f>
        <v>0</v>
      </c>
      <c r="N84" s="54">
        <f>+'Colocaciones 1er Año'!M20</f>
        <v>0</v>
      </c>
      <c r="O84" s="54">
        <f t="shared" ref="O84:Z84" si="145">+C84*(1+$O$2)</f>
        <v>0</v>
      </c>
      <c r="P84" s="54">
        <f t="shared" si="145"/>
        <v>0</v>
      </c>
      <c r="Q84" s="54">
        <f t="shared" si="145"/>
        <v>0</v>
      </c>
      <c r="R84" s="54">
        <f t="shared" si="145"/>
        <v>0</v>
      </c>
      <c r="S84" s="54">
        <f t="shared" si="145"/>
        <v>0</v>
      </c>
      <c r="T84" s="54">
        <f t="shared" si="145"/>
        <v>0</v>
      </c>
      <c r="U84" s="54">
        <f t="shared" si="145"/>
        <v>0</v>
      </c>
      <c r="V84" s="54">
        <f t="shared" si="145"/>
        <v>0</v>
      </c>
      <c r="W84" s="54">
        <f t="shared" si="145"/>
        <v>0</v>
      </c>
      <c r="X84" s="54">
        <f t="shared" si="145"/>
        <v>0</v>
      </c>
      <c r="Y84" s="54">
        <f t="shared" si="145"/>
        <v>0</v>
      </c>
      <c r="Z84" s="54">
        <f t="shared" si="145"/>
        <v>0</v>
      </c>
      <c r="AA84" s="54">
        <f t="shared" ref="AA84:AL84" si="146">+O84*(1+$AA$2)</f>
        <v>0</v>
      </c>
      <c r="AB84" s="54">
        <f t="shared" si="146"/>
        <v>0</v>
      </c>
      <c r="AC84" s="54">
        <f t="shared" si="146"/>
        <v>0</v>
      </c>
      <c r="AD84" s="54">
        <f t="shared" si="146"/>
        <v>0</v>
      </c>
      <c r="AE84" s="54">
        <f t="shared" si="146"/>
        <v>0</v>
      </c>
      <c r="AF84" s="54">
        <f t="shared" si="146"/>
        <v>0</v>
      </c>
      <c r="AG84" s="54">
        <f t="shared" si="146"/>
        <v>0</v>
      </c>
      <c r="AH84" s="54">
        <f t="shared" si="146"/>
        <v>0</v>
      </c>
      <c r="AI84" s="54">
        <f t="shared" si="146"/>
        <v>0</v>
      </c>
      <c r="AJ84" s="54">
        <f t="shared" si="146"/>
        <v>0</v>
      </c>
      <c r="AK84" s="54">
        <f t="shared" si="146"/>
        <v>0</v>
      </c>
      <c r="AL84" s="54">
        <f t="shared" si="146"/>
        <v>0</v>
      </c>
      <c r="AM84" s="54">
        <f t="shared" ref="AM84:AX84" si="147">+AA84*(1+$AM$2)</f>
        <v>0</v>
      </c>
      <c r="AN84" s="54">
        <f t="shared" si="147"/>
        <v>0</v>
      </c>
      <c r="AO84" s="54">
        <f t="shared" si="147"/>
        <v>0</v>
      </c>
      <c r="AP84" s="54">
        <f t="shared" si="147"/>
        <v>0</v>
      </c>
      <c r="AQ84" s="54">
        <f t="shared" si="147"/>
        <v>0</v>
      </c>
      <c r="AR84" s="54">
        <f t="shared" si="147"/>
        <v>0</v>
      </c>
      <c r="AS84" s="54">
        <f t="shared" si="147"/>
        <v>0</v>
      </c>
      <c r="AT84" s="54">
        <f t="shared" si="147"/>
        <v>0</v>
      </c>
      <c r="AU84" s="54">
        <f t="shared" si="147"/>
        <v>0</v>
      </c>
      <c r="AV84" s="54">
        <f t="shared" si="147"/>
        <v>0</v>
      </c>
      <c r="AW84" s="54">
        <f t="shared" si="147"/>
        <v>0</v>
      </c>
      <c r="AX84" s="54">
        <f t="shared" si="147"/>
        <v>0</v>
      </c>
      <c r="AY84" s="54">
        <f t="shared" ref="AY84:BJ84" si="148">+AM84*(1+$AY$2)</f>
        <v>0</v>
      </c>
      <c r="AZ84" s="54">
        <f t="shared" si="148"/>
        <v>0</v>
      </c>
      <c r="BA84" s="54">
        <f t="shared" si="148"/>
        <v>0</v>
      </c>
      <c r="BB84" s="54">
        <f t="shared" si="148"/>
        <v>0</v>
      </c>
      <c r="BC84" s="54">
        <f t="shared" si="148"/>
        <v>0</v>
      </c>
      <c r="BD84" s="54">
        <f t="shared" si="148"/>
        <v>0</v>
      </c>
      <c r="BE84" s="54">
        <f t="shared" si="148"/>
        <v>0</v>
      </c>
      <c r="BF84" s="54">
        <f t="shared" si="148"/>
        <v>0</v>
      </c>
      <c r="BG84" s="54">
        <f t="shared" si="148"/>
        <v>0</v>
      </c>
      <c r="BH84" s="54">
        <f t="shared" si="148"/>
        <v>0</v>
      </c>
      <c r="BI84" s="54">
        <f t="shared" si="148"/>
        <v>0</v>
      </c>
      <c r="BJ84" s="54">
        <f t="shared" si="148"/>
        <v>0</v>
      </c>
    </row>
    <row r="85" spans="1:62" s="7" customFormat="1" ht="13.5" thickBot="1" x14ac:dyDescent="0.25">
      <c r="A85" s="13" t="s">
        <v>12</v>
      </c>
      <c r="B85" s="114"/>
      <c r="C85" s="14">
        <f t="shared" ref="C85:AH85" si="149">+C76+C77+C83-C78-C79-C80-C81-C82-C84</f>
        <v>0</v>
      </c>
      <c r="D85" s="14">
        <f t="shared" si="149"/>
        <v>0</v>
      </c>
      <c r="E85" s="14">
        <f t="shared" si="149"/>
        <v>0</v>
      </c>
      <c r="F85" s="14">
        <f t="shared" si="149"/>
        <v>0</v>
      </c>
      <c r="G85" s="14">
        <f t="shared" si="149"/>
        <v>0</v>
      </c>
      <c r="H85" s="14">
        <f t="shared" si="149"/>
        <v>0</v>
      </c>
      <c r="I85" s="14">
        <f t="shared" si="149"/>
        <v>0</v>
      </c>
      <c r="J85" s="14">
        <f t="shared" si="149"/>
        <v>0</v>
      </c>
      <c r="K85" s="14">
        <f t="shared" si="149"/>
        <v>0</v>
      </c>
      <c r="L85" s="14">
        <f t="shared" si="149"/>
        <v>0</v>
      </c>
      <c r="M85" s="14">
        <f t="shared" si="149"/>
        <v>0</v>
      </c>
      <c r="N85" s="14">
        <f t="shared" si="149"/>
        <v>0</v>
      </c>
      <c r="O85" s="14">
        <f t="shared" si="149"/>
        <v>0</v>
      </c>
      <c r="P85" s="14">
        <f t="shared" si="149"/>
        <v>0</v>
      </c>
      <c r="Q85" s="14">
        <f t="shared" si="149"/>
        <v>0</v>
      </c>
      <c r="R85" s="14">
        <f t="shared" si="149"/>
        <v>0</v>
      </c>
      <c r="S85" s="14">
        <f t="shared" si="149"/>
        <v>0</v>
      </c>
      <c r="T85" s="14">
        <f t="shared" si="149"/>
        <v>0</v>
      </c>
      <c r="U85" s="14">
        <f t="shared" si="149"/>
        <v>0</v>
      </c>
      <c r="V85" s="14">
        <f t="shared" si="149"/>
        <v>0</v>
      </c>
      <c r="W85" s="14">
        <f t="shared" si="149"/>
        <v>0</v>
      </c>
      <c r="X85" s="14">
        <f t="shared" si="149"/>
        <v>0</v>
      </c>
      <c r="Y85" s="14">
        <f t="shared" si="149"/>
        <v>0</v>
      </c>
      <c r="Z85" s="14">
        <f t="shared" si="149"/>
        <v>0</v>
      </c>
      <c r="AA85" s="14">
        <f t="shared" si="149"/>
        <v>0</v>
      </c>
      <c r="AB85" s="14">
        <f t="shared" si="149"/>
        <v>0</v>
      </c>
      <c r="AC85" s="14">
        <f t="shared" si="149"/>
        <v>0</v>
      </c>
      <c r="AD85" s="14">
        <f t="shared" si="149"/>
        <v>0</v>
      </c>
      <c r="AE85" s="14">
        <f t="shared" si="149"/>
        <v>0</v>
      </c>
      <c r="AF85" s="14">
        <f t="shared" si="149"/>
        <v>0</v>
      </c>
      <c r="AG85" s="14">
        <f t="shared" si="149"/>
        <v>0</v>
      </c>
      <c r="AH85" s="14">
        <f t="shared" si="149"/>
        <v>0</v>
      </c>
      <c r="AI85" s="14">
        <f t="shared" ref="AI85:BJ85" si="150">+AI76+AI77+AI83-AI78-AI79-AI80-AI81-AI82-AI84</f>
        <v>0</v>
      </c>
      <c r="AJ85" s="14">
        <f t="shared" si="150"/>
        <v>0</v>
      </c>
      <c r="AK85" s="14">
        <f t="shared" si="150"/>
        <v>0</v>
      </c>
      <c r="AL85" s="14">
        <f t="shared" si="150"/>
        <v>0</v>
      </c>
      <c r="AM85" s="14">
        <f t="shared" si="150"/>
        <v>0</v>
      </c>
      <c r="AN85" s="14">
        <f t="shared" si="150"/>
        <v>0</v>
      </c>
      <c r="AO85" s="14">
        <f t="shared" si="150"/>
        <v>0</v>
      </c>
      <c r="AP85" s="14">
        <f t="shared" si="150"/>
        <v>0</v>
      </c>
      <c r="AQ85" s="14">
        <f t="shared" si="150"/>
        <v>0</v>
      </c>
      <c r="AR85" s="14">
        <f t="shared" si="150"/>
        <v>0</v>
      </c>
      <c r="AS85" s="14">
        <f t="shared" si="150"/>
        <v>0</v>
      </c>
      <c r="AT85" s="14">
        <f t="shared" si="150"/>
        <v>0</v>
      </c>
      <c r="AU85" s="14">
        <f t="shared" si="150"/>
        <v>0</v>
      </c>
      <c r="AV85" s="14">
        <f t="shared" si="150"/>
        <v>0</v>
      </c>
      <c r="AW85" s="14">
        <f t="shared" si="150"/>
        <v>0</v>
      </c>
      <c r="AX85" s="14">
        <f t="shared" si="150"/>
        <v>0</v>
      </c>
      <c r="AY85" s="14">
        <f t="shared" si="150"/>
        <v>0</v>
      </c>
      <c r="AZ85" s="14">
        <f t="shared" si="150"/>
        <v>0</v>
      </c>
      <c r="BA85" s="14">
        <f t="shared" si="150"/>
        <v>0</v>
      </c>
      <c r="BB85" s="14">
        <f t="shared" si="150"/>
        <v>0</v>
      </c>
      <c r="BC85" s="14">
        <f t="shared" si="150"/>
        <v>0</v>
      </c>
      <c r="BD85" s="14">
        <f t="shared" si="150"/>
        <v>0</v>
      </c>
      <c r="BE85" s="14">
        <f t="shared" si="150"/>
        <v>0</v>
      </c>
      <c r="BF85" s="14">
        <f t="shared" si="150"/>
        <v>0</v>
      </c>
      <c r="BG85" s="14">
        <f t="shared" si="150"/>
        <v>0</v>
      </c>
      <c r="BH85" s="14">
        <f t="shared" si="150"/>
        <v>0</v>
      </c>
      <c r="BI85" s="14">
        <f t="shared" si="150"/>
        <v>0</v>
      </c>
      <c r="BJ85" s="14">
        <f t="shared" si="150"/>
        <v>0</v>
      </c>
    </row>
    <row r="86" spans="1:62" s="151" customFormat="1" ht="16.5" thickBot="1" x14ac:dyDescent="0.3">
      <c r="A86" s="150"/>
      <c r="B86" s="150"/>
      <c r="O86" s="151">
        <f>+$O$2</f>
        <v>0.16</v>
      </c>
      <c r="AA86" s="151">
        <f>+$AA$2</f>
        <v>0.12</v>
      </c>
      <c r="AM86" s="151">
        <f>+AM74</f>
        <v>0.08</v>
      </c>
      <c r="AY86" s="151">
        <f>+AY2</f>
        <v>0.08</v>
      </c>
    </row>
    <row r="87" spans="1:62" s="7" customFormat="1" ht="16.5" thickBot="1" x14ac:dyDescent="0.3">
      <c r="A87" s="195" t="s">
        <v>1451</v>
      </c>
      <c r="B87" s="189" t="s">
        <v>159</v>
      </c>
      <c r="C87" s="189" t="s">
        <v>140</v>
      </c>
      <c r="D87" s="189" t="s">
        <v>160</v>
      </c>
      <c r="E87" s="189" t="s">
        <v>161</v>
      </c>
      <c r="F87" s="189" t="s">
        <v>162</v>
      </c>
      <c r="G87" s="202">
        <f>+anexos!F83</f>
        <v>45077</v>
      </c>
      <c r="H87" s="9">
        <f>+anexos!G83</f>
        <v>45107</v>
      </c>
      <c r="I87" s="9">
        <f>+anexos!H83</f>
        <v>45138</v>
      </c>
      <c r="J87" s="9">
        <f>+anexos!I83</f>
        <v>45169</v>
      </c>
      <c r="K87" s="9">
        <f>+anexos!J83</f>
        <v>45199</v>
      </c>
      <c r="L87" s="9">
        <f>+anexos!K83</f>
        <v>45230</v>
      </c>
      <c r="M87" s="9">
        <f>+anexos!L83</f>
        <v>45260</v>
      </c>
      <c r="N87" s="9">
        <f>+anexos!M83</f>
        <v>45291</v>
      </c>
      <c r="O87" s="9">
        <f>+anexos!N83</f>
        <v>45322</v>
      </c>
      <c r="P87" s="9">
        <f>+anexos!O83</f>
        <v>45351</v>
      </c>
      <c r="Q87" s="9">
        <f>+anexos!P83</f>
        <v>45382</v>
      </c>
      <c r="R87" s="9">
        <f>+anexos!Q83</f>
        <v>45412</v>
      </c>
      <c r="S87" s="9">
        <f>+anexos!R83</f>
        <v>45443</v>
      </c>
      <c r="T87" s="9">
        <f>+anexos!S83</f>
        <v>45473</v>
      </c>
      <c r="U87" s="9">
        <f>+anexos!T83</f>
        <v>45504</v>
      </c>
      <c r="V87" s="9">
        <f>+anexos!U83</f>
        <v>45535</v>
      </c>
      <c r="W87" s="9">
        <f>+anexos!V83</f>
        <v>45565</v>
      </c>
      <c r="X87" s="9">
        <f>+anexos!W83</f>
        <v>45596</v>
      </c>
      <c r="Y87" s="9">
        <f>+anexos!X83</f>
        <v>45626</v>
      </c>
      <c r="Z87" s="9">
        <f>+anexos!Y83</f>
        <v>45657</v>
      </c>
      <c r="AA87" s="9">
        <f>+anexos!Z83</f>
        <v>45688</v>
      </c>
      <c r="AB87" s="9">
        <f>+anexos!AA83</f>
        <v>45716</v>
      </c>
      <c r="AC87" s="9">
        <f>+anexos!AB83</f>
        <v>45747</v>
      </c>
      <c r="AD87" s="9">
        <f>+anexos!AC83</f>
        <v>45777</v>
      </c>
      <c r="AE87" s="9">
        <f>+anexos!AD83</f>
        <v>45808</v>
      </c>
      <c r="AF87" s="9">
        <f>+anexos!AE83</f>
        <v>45838</v>
      </c>
      <c r="AG87" s="9">
        <f>+anexos!AF83</f>
        <v>45869</v>
      </c>
      <c r="AH87" s="9">
        <f>+anexos!AG83</f>
        <v>45900</v>
      </c>
      <c r="AI87" s="9">
        <f>+anexos!AH83</f>
        <v>45930</v>
      </c>
      <c r="AJ87" s="9">
        <f>+anexos!AI83</f>
        <v>45961</v>
      </c>
      <c r="AK87" s="9">
        <f>+anexos!AJ83</f>
        <v>45991</v>
      </c>
      <c r="AL87" s="9">
        <f>+anexos!AK83</f>
        <v>46022</v>
      </c>
      <c r="AM87" s="9">
        <f>+anexos!AL83</f>
        <v>46053</v>
      </c>
      <c r="AN87" s="9">
        <f>+anexos!AM83</f>
        <v>46081</v>
      </c>
      <c r="AO87" s="9">
        <f>+anexos!AN83</f>
        <v>46112</v>
      </c>
      <c r="AP87" s="9">
        <f>+anexos!AO83</f>
        <v>46142</v>
      </c>
      <c r="AQ87" s="9">
        <f>+anexos!AP83</f>
        <v>46173</v>
      </c>
      <c r="AR87" s="9">
        <f>+anexos!AQ83</f>
        <v>46203</v>
      </c>
      <c r="AS87" s="9">
        <f>+anexos!AR83</f>
        <v>46234</v>
      </c>
      <c r="AT87" s="9">
        <f>+anexos!AS83</f>
        <v>46265</v>
      </c>
      <c r="AU87" s="9">
        <f>+anexos!AT83</f>
        <v>46295</v>
      </c>
      <c r="AV87" s="9">
        <f>+anexos!AU83</f>
        <v>46326</v>
      </c>
      <c r="AW87" s="9">
        <f>+anexos!AV83</f>
        <v>46356</v>
      </c>
      <c r="AX87" s="9">
        <f>+anexos!AW83</f>
        <v>46387</v>
      </c>
      <c r="AY87" s="9">
        <f>+anexos!AX83</f>
        <v>46418</v>
      </c>
      <c r="AZ87" s="9">
        <f>+anexos!AY83</f>
        <v>46446</v>
      </c>
      <c r="BA87" s="9">
        <f>+anexos!AZ83</f>
        <v>46477</v>
      </c>
      <c r="BB87" s="9">
        <f>+anexos!BA83</f>
        <v>46507</v>
      </c>
      <c r="BC87" s="9">
        <f>+anexos!BB83</f>
        <v>46538</v>
      </c>
      <c r="BD87" s="9">
        <f>+anexos!BC83</f>
        <v>46568</v>
      </c>
      <c r="BE87" s="9">
        <f>+anexos!BD83</f>
        <v>46599</v>
      </c>
      <c r="BF87" s="9">
        <f>+anexos!BE83</f>
        <v>46630</v>
      </c>
      <c r="BG87" s="9">
        <f>+anexos!BF83</f>
        <v>46660</v>
      </c>
      <c r="BH87" s="9">
        <f>+anexos!BG83</f>
        <v>46691</v>
      </c>
      <c r="BI87" s="9">
        <f>+anexos!BH83</f>
        <v>46721</v>
      </c>
      <c r="BJ87" s="9">
        <f>+anexos!BI83</f>
        <v>46752</v>
      </c>
    </row>
    <row r="88" spans="1:62" s="151" customFormat="1" ht="16.5" thickTop="1" x14ac:dyDescent="0.25">
      <c r="A88" s="196" t="s">
        <v>145</v>
      </c>
      <c r="B88" s="194">
        <f>+SUM(G88:N88)</f>
        <v>0</v>
      </c>
      <c r="C88" s="194">
        <f>+SUM(O88:Z88)</f>
        <v>0</v>
      </c>
      <c r="D88" s="194">
        <f>+SUM(AA88:AL88)</f>
        <v>0</v>
      </c>
      <c r="E88" s="194">
        <f>+SUM(AM88:AX88)</f>
        <v>0</v>
      </c>
      <c r="F88" s="194">
        <f>+SUM(AY88:BJ88)</f>
        <v>0</v>
      </c>
      <c r="G88" s="203">
        <f>ROUND(+anexos!F50*0%,0)</f>
        <v>0</v>
      </c>
      <c r="H88" s="203">
        <f>ROUND(+anexos!G50*0%,0)</f>
        <v>0</v>
      </c>
      <c r="I88" s="203">
        <v>0</v>
      </c>
      <c r="J88" s="203">
        <v>0</v>
      </c>
      <c r="K88" s="203">
        <v>0</v>
      </c>
      <c r="L88" s="203">
        <v>0</v>
      </c>
      <c r="M88" s="203">
        <v>0</v>
      </c>
      <c r="N88" s="203">
        <v>0</v>
      </c>
      <c r="O88" s="203">
        <v>0</v>
      </c>
      <c r="P88" s="203">
        <v>0</v>
      </c>
      <c r="Q88" s="203">
        <v>0</v>
      </c>
      <c r="R88" s="203">
        <v>0</v>
      </c>
      <c r="S88" s="203">
        <v>0</v>
      </c>
      <c r="T88" s="203">
        <v>0</v>
      </c>
      <c r="U88" s="203">
        <v>0</v>
      </c>
      <c r="V88" s="203">
        <v>0</v>
      </c>
      <c r="W88" s="203">
        <v>0</v>
      </c>
      <c r="X88" s="203">
        <v>0</v>
      </c>
      <c r="Y88" s="203">
        <v>0</v>
      </c>
      <c r="Z88" s="203">
        <v>0</v>
      </c>
      <c r="AA88" s="203">
        <v>0</v>
      </c>
      <c r="AB88" s="203">
        <v>0</v>
      </c>
      <c r="AC88" s="203">
        <v>0</v>
      </c>
      <c r="AD88" s="203">
        <v>0</v>
      </c>
      <c r="AE88" s="203">
        <v>0</v>
      </c>
      <c r="AF88" s="203">
        <v>0</v>
      </c>
      <c r="AG88" s="203">
        <v>0</v>
      </c>
      <c r="AH88" s="203">
        <v>0</v>
      </c>
      <c r="AI88" s="203">
        <v>0</v>
      </c>
      <c r="AJ88" s="203">
        <v>0</v>
      </c>
      <c r="AK88" s="203">
        <v>0</v>
      </c>
      <c r="AL88" s="203">
        <v>0</v>
      </c>
      <c r="AM88" s="203">
        <v>0</v>
      </c>
      <c r="AN88" s="203">
        <v>0</v>
      </c>
      <c r="AO88" s="203">
        <v>0</v>
      </c>
      <c r="AP88" s="203">
        <v>0</v>
      </c>
      <c r="AQ88" s="203">
        <v>0</v>
      </c>
      <c r="AR88" s="203">
        <v>0</v>
      </c>
      <c r="AS88" s="203">
        <v>0</v>
      </c>
      <c r="AT88" s="203">
        <v>0</v>
      </c>
      <c r="AU88" s="203">
        <v>0</v>
      </c>
      <c r="AV88" s="203">
        <v>0</v>
      </c>
      <c r="AW88" s="203">
        <v>0</v>
      </c>
      <c r="AX88" s="203">
        <v>0</v>
      </c>
      <c r="AY88" s="203">
        <v>0</v>
      </c>
      <c r="AZ88" s="203">
        <v>0</v>
      </c>
      <c r="BA88" s="203">
        <v>0</v>
      </c>
      <c r="BB88" s="203">
        <v>0</v>
      </c>
      <c r="BC88" s="203">
        <v>0</v>
      </c>
      <c r="BD88" s="203">
        <v>0</v>
      </c>
      <c r="BE88" s="203">
        <v>0</v>
      </c>
      <c r="BF88" s="203">
        <v>0</v>
      </c>
      <c r="BG88" s="203">
        <v>0</v>
      </c>
      <c r="BH88" s="203">
        <v>0</v>
      </c>
      <c r="BI88" s="203">
        <v>0</v>
      </c>
      <c r="BJ88" s="203">
        <v>0</v>
      </c>
    </row>
    <row r="89" spans="1:62" s="151" customFormat="1" ht="15.75" x14ac:dyDescent="0.25">
      <c r="A89" s="196" t="s">
        <v>146</v>
      </c>
      <c r="B89" s="194">
        <f>+N89</f>
        <v>0</v>
      </c>
      <c r="C89" s="194">
        <f>+Z89</f>
        <v>0</v>
      </c>
      <c r="D89" s="194">
        <f>+AL89</f>
        <v>0</v>
      </c>
      <c r="E89" s="194">
        <f>+AX89</f>
        <v>0</v>
      </c>
      <c r="F89" s="194">
        <f>+BJ89</f>
        <v>0</v>
      </c>
      <c r="G89" s="204">
        <f>+G88</f>
        <v>0</v>
      </c>
      <c r="H89" s="183">
        <f>+G89+H88</f>
        <v>0</v>
      </c>
      <c r="I89" s="183">
        <f t="shared" ref="I89:BJ89" si="151">+H89+I88</f>
        <v>0</v>
      </c>
      <c r="J89" s="183">
        <f t="shared" si="151"/>
        <v>0</v>
      </c>
      <c r="K89" s="183">
        <f t="shared" si="151"/>
        <v>0</v>
      </c>
      <c r="L89" s="183">
        <f t="shared" si="151"/>
        <v>0</v>
      </c>
      <c r="M89" s="183">
        <f t="shared" si="151"/>
        <v>0</v>
      </c>
      <c r="N89" s="183">
        <f t="shared" si="151"/>
        <v>0</v>
      </c>
      <c r="O89" s="183">
        <f t="shared" si="151"/>
        <v>0</v>
      </c>
      <c r="P89" s="183">
        <f t="shared" si="151"/>
        <v>0</v>
      </c>
      <c r="Q89" s="183">
        <f t="shared" si="151"/>
        <v>0</v>
      </c>
      <c r="R89" s="183">
        <f t="shared" si="151"/>
        <v>0</v>
      </c>
      <c r="S89" s="183">
        <f t="shared" si="151"/>
        <v>0</v>
      </c>
      <c r="T89" s="183">
        <f t="shared" si="151"/>
        <v>0</v>
      </c>
      <c r="U89" s="183">
        <f t="shared" si="151"/>
        <v>0</v>
      </c>
      <c r="V89" s="183">
        <f t="shared" si="151"/>
        <v>0</v>
      </c>
      <c r="W89" s="183">
        <f t="shared" si="151"/>
        <v>0</v>
      </c>
      <c r="X89" s="183">
        <f t="shared" si="151"/>
        <v>0</v>
      </c>
      <c r="Y89" s="183">
        <f t="shared" si="151"/>
        <v>0</v>
      </c>
      <c r="Z89" s="183">
        <f t="shared" si="151"/>
        <v>0</v>
      </c>
      <c r="AA89" s="183">
        <f t="shared" si="151"/>
        <v>0</v>
      </c>
      <c r="AB89" s="183">
        <f t="shared" si="151"/>
        <v>0</v>
      </c>
      <c r="AC89" s="183">
        <f t="shared" si="151"/>
        <v>0</v>
      </c>
      <c r="AD89" s="183">
        <f t="shared" si="151"/>
        <v>0</v>
      </c>
      <c r="AE89" s="183">
        <f t="shared" si="151"/>
        <v>0</v>
      </c>
      <c r="AF89" s="183">
        <f t="shared" si="151"/>
        <v>0</v>
      </c>
      <c r="AG89" s="183">
        <f t="shared" si="151"/>
        <v>0</v>
      </c>
      <c r="AH89" s="183">
        <f t="shared" si="151"/>
        <v>0</v>
      </c>
      <c r="AI89" s="183">
        <f t="shared" si="151"/>
        <v>0</v>
      </c>
      <c r="AJ89" s="183">
        <f t="shared" si="151"/>
        <v>0</v>
      </c>
      <c r="AK89" s="183">
        <f t="shared" si="151"/>
        <v>0</v>
      </c>
      <c r="AL89" s="183">
        <f t="shared" si="151"/>
        <v>0</v>
      </c>
      <c r="AM89" s="183">
        <f t="shared" si="151"/>
        <v>0</v>
      </c>
      <c r="AN89" s="183">
        <f t="shared" si="151"/>
        <v>0</v>
      </c>
      <c r="AO89" s="183">
        <f t="shared" si="151"/>
        <v>0</v>
      </c>
      <c r="AP89" s="183">
        <f t="shared" si="151"/>
        <v>0</v>
      </c>
      <c r="AQ89" s="183">
        <f t="shared" si="151"/>
        <v>0</v>
      </c>
      <c r="AR89" s="183">
        <f t="shared" si="151"/>
        <v>0</v>
      </c>
      <c r="AS89" s="183">
        <f t="shared" si="151"/>
        <v>0</v>
      </c>
      <c r="AT89" s="183">
        <f t="shared" si="151"/>
        <v>0</v>
      </c>
      <c r="AU89" s="183">
        <f t="shared" si="151"/>
        <v>0</v>
      </c>
      <c r="AV89" s="183">
        <f t="shared" si="151"/>
        <v>0</v>
      </c>
      <c r="AW89" s="183">
        <f t="shared" si="151"/>
        <v>0</v>
      </c>
      <c r="AX89" s="183">
        <f t="shared" si="151"/>
        <v>0</v>
      </c>
      <c r="AY89" s="183">
        <f t="shared" si="151"/>
        <v>0</v>
      </c>
      <c r="AZ89" s="183">
        <f t="shared" si="151"/>
        <v>0</v>
      </c>
      <c r="BA89" s="183">
        <f t="shared" si="151"/>
        <v>0</v>
      </c>
      <c r="BB89" s="183">
        <f t="shared" si="151"/>
        <v>0</v>
      </c>
      <c r="BC89" s="183">
        <f t="shared" si="151"/>
        <v>0</v>
      </c>
      <c r="BD89" s="183">
        <f t="shared" si="151"/>
        <v>0</v>
      </c>
      <c r="BE89" s="183">
        <f t="shared" si="151"/>
        <v>0</v>
      </c>
      <c r="BF89" s="183">
        <f t="shared" si="151"/>
        <v>0</v>
      </c>
      <c r="BG89" s="183">
        <f t="shared" si="151"/>
        <v>0</v>
      </c>
      <c r="BH89" s="183">
        <f t="shared" si="151"/>
        <v>0</v>
      </c>
      <c r="BI89" s="183">
        <f t="shared" si="151"/>
        <v>0</v>
      </c>
      <c r="BJ89" s="183">
        <f t="shared" si="151"/>
        <v>0</v>
      </c>
    </row>
    <row r="90" spans="1:62" s="151" customFormat="1" ht="15.75" x14ac:dyDescent="0.25">
      <c r="A90" s="196" t="s">
        <v>147</v>
      </c>
      <c r="B90" s="194">
        <f>+N90</f>
        <v>1545</v>
      </c>
      <c r="C90" s="194">
        <f>+Z90</f>
        <v>1529</v>
      </c>
      <c r="D90" s="194">
        <f>+AL90</f>
        <v>1550</v>
      </c>
      <c r="E90" s="194">
        <f>+AX90</f>
        <v>1607</v>
      </c>
      <c r="F90" s="194">
        <f>+BJ90</f>
        <v>1700</v>
      </c>
      <c r="G90" s="203">
        <f>+anexos!F50</f>
        <v>1580</v>
      </c>
      <c r="H90" s="182">
        <f>+anexos!G50</f>
        <v>1575</v>
      </c>
      <c r="I90" s="182">
        <f>+anexos!H50</f>
        <v>1570</v>
      </c>
      <c r="J90" s="182">
        <f>+anexos!I50</f>
        <v>1565</v>
      </c>
      <c r="K90" s="182">
        <f>+anexos!J50</f>
        <v>1560</v>
      </c>
      <c r="L90" s="182">
        <f>+anexos!K50</f>
        <v>1555</v>
      </c>
      <c r="M90" s="182">
        <f>+anexos!L50</f>
        <v>1550</v>
      </c>
      <c r="N90" s="182">
        <f>+anexos!M50</f>
        <v>1545</v>
      </c>
      <c r="O90" s="182">
        <f>+anexos!N50</f>
        <v>1540</v>
      </c>
      <c r="P90" s="182">
        <f>+anexos!O50</f>
        <v>1539</v>
      </c>
      <c r="Q90" s="182">
        <f>+anexos!P50</f>
        <v>1538</v>
      </c>
      <c r="R90" s="182">
        <f>+anexos!Q50</f>
        <v>1537</v>
      </c>
      <c r="S90" s="182">
        <f>+anexos!R50</f>
        <v>1536</v>
      </c>
      <c r="T90" s="182">
        <f>+anexos!S50</f>
        <v>1535</v>
      </c>
      <c r="U90" s="182">
        <f>+anexos!T50</f>
        <v>1534</v>
      </c>
      <c r="V90" s="182">
        <f>+anexos!U50</f>
        <v>1533</v>
      </c>
      <c r="W90" s="182">
        <f>+anexos!V50</f>
        <v>1532</v>
      </c>
      <c r="X90" s="182">
        <f>+anexos!W50</f>
        <v>1531</v>
      </c>
      <c r="Y90" s="182">
        <f>+anexos!X50</f>
        <v>1530</v>
      </c>
      <c r="Z90" s="182">
        <f>+anexos!Y50</f>
        <v>1529</v>
      </c>
      <c r="AA90" s="182">
        <f>+anexos!Z50</f>
        <v>1528</v>
      </c>
      <c r="AB90" s="182">
        <f>+anexos!AA50</f>
        <v>1530</v>
      </c>
      <c r="AC90" s="182">
        <f>+anexos!AB50</f>
        <v>1532</v>
      </c>
      <c r="AD90" s="182">
        <f>+anexos!AC50</f>
        <v>1534</v>
      </c>
      <c r="AE90" s="182">
        <f>+anexos!AD50</f>
        <v>1536</v>
      </c>
      <c r="AF90" s="182">
        <f>+anexos!AE50</f>
        <v>1538</v>
      </c>
      <c r="AG90" s="182">
        <f>+anexos!AF50</f>
        <v>1540</v>
      </c>
      <c r="AH90" s="182">
        <f>+anexos!AG50</f>
        <v>1542</v>
      </c>
      <c r="AI90" s="182">
        <f>+anexos!AH50</f>
        <v>1544</v>
      </c>
      <c r="AJ90" s="182">
        <f>+anexos!AI50</f>
        <v>1546</v>
      </c>
      <c r="AK90" s="182">
        <f>+anexos!AJ50</f>
        <v>1548</v>
      </c>
      <c r="AL90" s="182">
        <f>+anexos!AK50</f>
        <v>1550</v>
      </c>
      <c r="AM90" s="182">
        <f>+anexos!AL50</f>
        <v>1552</v>
      </c>
      <c r="AN90" s="182">
        <f>+anexos!AM50</f>
        <v>1557</v>
      </c>
      <c r="AO90" s="182">
        <f>+anexos!AN50</f>
        <v>1562</v>
      </c>
      <c r="AP90" s="182">
        <f>+anexos!AO50</f>
        <v>1567</v>
      </c>
      <c r="AQ90" s="182">
        <f>+anexos!AP50</f>
        <v>1572</v>
      </c>
      <c r="AR90" s="182">
        <f>+anexos!AQ50</f>
        <v>1577</v>
      </c>
      <c r="AS90" s="182">
        <f>+anexos!AR50</f>
        <v>1582</v>
      </c>
      <c r="AT90" s="182">
        <f>+anexos!AS50</f>
        <v>1587</v>
      </c>
      <c r="AU90" s="182">
        <f>+anexos!AT50</f>
        <v>1592</v>
      </c>
      <c r="AV90" s="182">
        <f>+anexos!AU50</f>
        <v>1597</v>
      </c>
      <c r="AW90" s="182">
        <f>+anexos!AV50</f>
        <v>1602</v>
      </c>
      <c r="AX90" s="182">
        <f>+anexos!AW50</f>
        <v>1607</v>
      </c>
      <c r="AY90" s="182">
        <f>+anexos!AX50</f>
        <v>1612</v>
      </c>
      <c r="AZ90" s="182">
        <f>+anexos!AY50</f>
        <v>1620</v>
      </c>
      <c r="BA90" s="182">
        <f>+anexos!AZ50</f>
        <v>1628</v>
      </c>
      <c r="BB90" s="182">
        <f>+anexos!BA50</f>
        <v>1636</v>
      </c>
      <c r="BC90" s="182">
        <f>+anexos!BB50</f>
        <v>1644</v>
      </c>
      <c r="BD90" s="182">
        <f>+anexos!BC50</f>
        <v>1652</v>
      </c>
      <c r="BE90" s="182">
        <f>+anexos!BD50</f>
        <v>1660</v>
      </c>
      <c r="BF90" s="182">
        <f>+anexos!BE50</f>
        <v>1668</v>
      </c>
      <c r="BG90" s="182">
        <f>+anexos!BF50</f>
        <v>1676</v>
      </c>
      <c r="BH90" s="182">
        <f>+anexos!BG50</f>
        <v>1684</v>
      </c>
      <c r="BI90" s="182">
        <f>+anexos!BH50</f>
        <v>1692</v>
      </c>
      <c r="BJ90" s="182">
        <f>+anexos!BI50</f>
        <v>1700</v>
      </c>
    </row>
    <row r="91" spans="1:62" s="151" customFormat="1" ht="15.75" x14ac:dyDescent="0.25">
      <c r="A91" s="196" t="s">
        <v>148</v>
      </c>
      <c r="B91" s="193">
        <f t="shared" ref="B91:G91" si="152">+B89/B90</f>
        <v>0</v>
      </c>
      <c r="C91" s="193">
        <f t="shared" si="152"/>
        <v>0</v>
      </c>
      <c r="D91" s="193">
        <f t="shared" si="152"/>
        <v>0</v>
      </c>
      <c r="E91" s="193">
        <f t="shared" si="152"/>
        <v>0</v>
      </c>
      <c r="F91" s="193">
        <f t="shared" si="152"/>
        <v>0</v>
      </c>
      <c r="G91" s="205">
        <f t="shared" si="152"/>
        <v>0</v>
      </c>
      <c r="H91" s="205">
        <f t="shared" ref="H91:BJ91" si="153">+H89/H90</f>
        <v>0</v>
      </c>
      <c r="I91" s="205">
        <f t="shared" si="153"/>
        <v>0</v>
      </c>
      <c r="J91" s="205">
        <f t="shared" si="153"/>
        <v>0</v>
      </c>
      <c r="K91" s="205">
        <f t="shared" si="153"/>
        <v>0</v>
      </c>
      <c r="L91" s="205">
        <f t="shared" si="153"/>
        <v>0</v>
      </c>
      <c r="M91" s="205">
        <f t="shared" si="153"/>
        <v>0</v>
      </c>
      <c r="N91" s="205">
        <f t="shared" si="153"/>
        <v>0</v>
      </c>
      <c r="O91" s="205">
        <f t="shared" si="153"/>
        <v>0</v>
      </c>
      <c r="P91" s="205">
        <f t="shared" si="153"/>
        <v>0</v>
      </c>
      <c r="Q91" s="205">
        <f t="shared" si="153"/>
        <v>0</v>
      </c>
      <c r="R91" s="205">
        <f t="shared" si="153"/>
        <v>0</v>
      </c>
      <c r="S91" s="205">
        <f t="shared" si="153"/>
        <v>0</v>
      </c>
      <c r="T91" s="205">
        <f t="shared" si="153"/>
        <v>0</v>
      </c>
      <c r="U91" s="205">
        <f t="shared" si="153"/>
        <v>0</v>
      </c>
      <c r="V91" s="205">
        <f t="shared" si="153"/>
        <v>0</v>
      </c>
      <c r="W91" s="205">
        <f t="shared" si="153"/>
        <v>0</v>
      </c>
      <c r="X91" s="205">
        <f t="shared" si="153"/>
        <v>0</v>
      </c>
      <c r="Y91" s="205">
        <f t="shared" si="153"/>
        <v>0</v>
      </c>
      <c r="Z91" s="205">
        <f t="shared" si="153"/>
        <v>0</v>
      </c>
      <c r="AA91" s="205">
        <f t="shared" si="153"/>
        <v>0</v>
      </c>
      <c r="AB91" s="205">
        <f t="shared" si="153"/>
        <v>0</v>
      </c>
      <c r="AC91" s="205">
        <f t="shared" si="153"/>
        <v>0</v>
      </c>
      <c r="AD91" s="205">
        <f t="shared" si="153"/>
        <v>0</v>
      </c>
      <c r="AE91" s="205">
        <f t="shared" si="153"/>
        <v>0</v>
      </c>
      <c r="AF91" s="205">
        <f t="shared" si="153"/>
        <v>0</v>
      </c>
      <c r="AG91" s="205">
        <f t="shared" si="153"/>
        <v>0</v>
      </c>
      <c r="AH91" s="205">
        <f t="shared" si="153"/>
        <v>0</v>
      </c>
      <c r="AI91" s="205">
        <f t="shared" si="153"/>
        <v>0</v>
      </c>
      <c r="AJ91" s="205">
        <f t="shared" si="153"/>
        <v>0</v>
      </c>
      <c r="AK91" s="205">
        <f t="shared" si="153"/>
        <v>0</v>
      </c>
      <c r="AL91" s="205">
        <f t="shared" si="153"/>
        <v>0</v>
      </c>
      <c r="AM91" s="205">
        <f t="shared" si="153"/>
        <v>0</v>
      </c>
      <c r="AN91" s="205">
        <f t="shared" si="153"/>
        <v>0</v>
      </c>
      <c r="AO91" s="205">
        <f t="shared" si="153"/>
        <v>0</v>
      </c>
      <c r="AP91" s="205">
        <f t="shared" si="153"/>
        <v>0</v>
      </c>
      <c r="AQ91" s="205">
        <f t="shared" si="153"/>
        <v>0</v>
      </c>
      <c r="AR91" s="205">
        <f t="shared" si="153"/>
        <v>0</v>
      </c>
      <c r="AS91" s="205">
        <f t="shared" si="153"/>
        <v>0</v>
      </c>
      <c r="AT91" s="205">
        <f t="shared" si="153"/>
        <v>0</v>
      </c>
      <c r="AU91" s="205">
        <f t="shared" si="153"/>
        <v>0</v>
      </c>
      <c r="AV91" s="205">
        <f t="shared" si="153"/>
        <v>0</v>
      </c>
      <c r="AW91" s="205">
        <f t="shared" si="153"/>
        <v>0</v>
      </c>
      <c r="AX91" s="205">
        <f t="shared" si="153"/>
        <v>0</v>
      </c>
      <c r="AY91" s="205">
        <f t="shared" si="153"/>
        <v>0</v>
      </c>
      <c r="AZ91" s="205">
        <f t="shared" si="153"/>
        <v>0</v>
      </c>
      <c r="BA91" s="205">
        <f t="shared" si="153"/>
        <v>0</v>
      </c>
      <c r="BB91" s="205">
        <f t="shared" si="153"/>
        <v>0</v>
      </c>
      <c r="BC91" s="205">
        <f t="shared" si="153"/>
        <v>0</v>
      </c>
      <c r="BD91" s="205">
        <f t="shared" si="153"/>
        <v>0</v>
      </c>
      <c r="BE91" s="205">
        <f t="shared" si="153"/>
        <v>0</v>
      </c>
      <c r="BF91" s="205">
        <f t="shared" si="153"/>
        <v>0</v>
      </c>
      <c r="BG91" s="205">
        <f t="shared" si="153"/>
        <v>0</v>
      </c>
      <c r="BH91" s="205">
        <f t="shared" si="153"/>
        <v>0</v>
      </c>
      <c r="BI91" s="205">
        <f t="shared" si="153"/>
        <v>0</v>
      </c>
      <c r="BJ91" s="205">
        <f t="shared" si="153"/>
        <v>0</v>
      </c>
    </row>
    <row r="92" spans="1:62" s="151" customFormat="1" ht="15.75" x14ac:dyDescent="0.25">
      <c r="A92" s="197" t="s">
        <v>190</v>
      </c>
      <c r="B92" s="213">
        <f>+N92</f>
        <v>11500000</v>
      </c>
      <c r="C92" s="213">
        <f>+Z92</f>
        <v>12592500</v>
      </c>
      <c r="D92" s="213">
        <f>+AL92</f>
        <v>13536937.5</v>
      </c>
      <c r="E92" s="213">
        <f>+AX92</f>
        <v>14281469.0625</v>
      </c>
      <c r="F92" s="213">
        <f>+BJ92</f>
        <v>15066949.8609375</v>
      </c>
      <c r="G92" s="206">
        <f>+PARÁMETROS!$C$19*10</f>
        <v>11500000</v>
      </c>
      <c r="H92" s="184">
        <f>+PARÁMETROS!$C$19*10</f>
        <v>11500000</v>
      </c>
      <c r="I92" s="184">
        <f>+PARÁMETROS!$C$19*10</f>
        <v>11500000</v>
      </c>
      <c r="J92" s="184">
        <f>+PARÁMETROS!$C$19*10</f>
        <v>11500000</v>
      </c>
      <c r="K92" s="184">
        <f>+PARÁMETROS!$C$19*10</f>
        <v>11500000</v>
      </c>
      <c r="L92" s="184">
        <f>+PARÁMETROS!$C$19*10</f>
        <v>11500000</v>
      </c>
      <c r="M92" s="184">
        <f>+PARÁMETROS!$C$19*10</f>
        <v>11500000</v>
      </c>
      <c r="N92" s="184">
        <f>+PARÁMETROS!$C$19*10</f>
        <v>11500000</v>
      </c>
      <c r="O92" s="184">
        <f>+PARÁMETROS!$D$19*10</f>
        <v>12592500</v>
      </c>
      <c r="P92" s="184">
        <f>+PARÁMETROS!$D$19*10</f>
        <v>12592500</v>
      </c>
      <c r="Q92" s="184">
        <f>+PARÁMETROS!$D$19*10</f>
        <v>12592500</v>
      </c>
      <c r="R92" s="184">
        <f>+PARÁMETROS!$D$19*10</f>
        <v>12592500</v>
      </c>
      <c r="S92" s="184">
        <f>+PARÁMETROS!$D$19*10</f>
        <v>12592500</v>
      </c>
      <c r="T92" s="184">
        <f>+PARÁMETROS!$D$19*10</f>
        <v>12592500</v>
      </c>
      <c r="U92" s="184">
        <f>+PARÁMETROS!$D$19*10</f>
        <v>12592500</v>
      </c>
      <c r="V92" s="184">
        <f>+PARÁMETROS!$D$19*10</f>
        <v>12592500</v>
      </c>
      <c r="W92" s="184">
        <f>+PARÁMETROS!$D$19*10</f>
        <v>12592500</v>
      </c>
      <c r="X92" s="184">
        <f>+PARÁMETROS!$D$19*10</f>
        <v>12592500</v>
      </c>
      <c r="Y92" s="184">
        <f>+PARÁMETROS!$D$19*10</f>
        <v>12592500</v>
      </c>
      <c r="Z92" s="184">
        <f>+PARÁMETROS!$D$19*10</f>
        <v>12592500</v>
      </c>
      <c r="AA92" s="184">
        <f>+PARÁMETROS!$E$19*10</f>
        <v>13536937.5</v>
      </c>
      <c r="AB92" s="184">
        <f>+PARÁMETROS!$E$19*10</f>
        <v>13536937.5</v>
      </c>
      <c r="AC92" s="184">
        <f>+PARÁMETROS!$E$19*10</f>
        <v>13536937.5</v>
      </c>
      <c r="AD92" s="184">
        <f>+PARÁMETROS!$E$19*10</f>
        <v>13536937.5</v>
      </c>
      <c r="AE92" s="184">
        <f>+PARÁMETROS!$E$19*10</f>
        <v>13536937.5</v>
      </c>
      <c r="AF92" s="184">
        <f>+PARÁMETROS!$E$19*10</f>
        <v>13536937.5</v>
      </c>
      <c r="AG92" s="184">
        <f>+PARÁMETROS!$E$19*10</f>
        <v>13536937.5</v>
      </c>
      <c r="AH92" s="184">
        <f>+PARÁMETROS!$E$19*10</f>
        <v>13536937.5</v>
      </c>
      <c r="AI92" s="184">
        <f>+PARÁMETROS!$E$19*10</f>
        <v>13536937.5</v>
      </c>
      <c r="AJ92" s="184">
        <f>+PARÁMETROS!$E$19*10</f>
        <v>13536937.5</v>
      </c>
      <c r="AK92" s="184">
        <f>+PARÁMETROS!$E$19*10</f>
        <v>13536937.5</v>
      </c>
      <c r="AL92" s="184">
        <f>+PARÁMETROS!$E$19*10</f>
        <v>13536937.5</v>
      </c>
      <c r="AM92" s="184">
        <f>+PARÁMETROS!$F$19*10</f>
        <v>14281469.0625</v>
      </c>
      <c r="AN92" s="184">
        <f>+PARÁMETROS!$F$19*10</f>
        <v>14281469.0625</v>
      </c>
      <c r="AO92" s="184">
        <f>+PARÁMETROS!$F$19*10</f>
        <v>14281469.0625</v>
      </c>
      <c r="AP92" s="184">
        <f>+PARÁMETROS!$F$19*10</f>
        <v>14281469.0625</v>
      </c>
      <c r="AQ92" s="184">
        <f>+PARÁMETROS!$F$19*10</f>
        <v>14281469.0625</v>
      </c>
      <c r="AR92" s="184">
        <f>+PARÁMETROS!$F$19*10</f>
        <v>14281469.0625</v>
      </c>
      <c r="AS92" s="184">
        <f>+PARÁMETROS!$F$19*10</f>
        <v>14281469.0625</v>
      </c>
      <c r="AT92" s="184">
        <f>+PARÁMETROS!$F$19*10</f>
        <v>14281469.0625</v>
      </c>
      <c r="AU92" s="184">
        <f>+PARÁMETROS!$F$19*10</f>
        <v>14281469.0625</v>
      </c>
      <c r="AV92" s="184">
        <f>+PARÁMETROS!$F$19*10</f>
        <v>14281469.0625</v>
      </c>
      <c r="AW92" s="184">
        <f>+PARÁMETROS!$F$19*10</f>
        <v>14281469.0625</v>
      </c>
      <c r="AX92" s="184">
        <f>+PARÁMETROS!$F$19*10</f>
        <v>14281469.0625</v>
      </c>
      <c r="AY92" s="184">
        <f>+PARÁMETROS!$G$19*10</f>
        <v>15066949.8609375</v>
      </c>
      <c r="AZ92" s="184">
        <f>+PARÁMETROS!$G$19*10</f>
        <v>15066949.8609375</v>
      </c>
      <c r="BA92" s="184">
        <f>+PARÁMETROS!$G$19*10</f>
        <v>15066949.8609375</v>
      </c>
      <c r="BB92" s="184">
        <f>+PARÁMETROS!$G$19*10</f>
        <v>15066949.8609375</v>
      </c>
      <c r="BC92" s="184">
        <f>+PARÁMETROS!$G$19*10</f>
        <v>15066949.8609375</v>
      </c>
      <c r="BD92" s="184">
        <f>+PARÁMETROS!$G$19*10</f>
        <v>15066949.8609375</v>
      </c>
      <c r="BE92" s="184">
        <f>+PARÁMETROS!$G$19*10</f>
        <v>15066949.8609375</v>
      </c>
      <c r="BF92" s="184">
        <f>+PARÁMETROS!$G$19*10</f>
        <v>15066949.8609375</v>
      </c>
      <c r="BG92" s="184">
        <f>+PARÁMETROS!$G$19*10</f>
        <v>15066949.8609375</v>
      </c>
      <c r="BH92" s="184">
        <f>+PARÁMETROS!$G$19*10</f>
        <v>15066949.8609375</v>
      </c>
      <c r="BI92" s="184">
        <f>+PARÁMETROS!$G$19*10</f>
        <v>15066949.8609375</v>
      </c>
      <c r="BJ92" s="184">
        <f>+PARÁMETROS!$G$19*10</f>
        <v>15066949.8609375</v>
      </c>
    </row>
    <row r="93" spans="1:62" s="151" customFormat="1" ht="15.75" x14ac:dyDescent="0.25">
      <c r="A93" s="197" t="s">
        <v>144</v>
      </c>
      <c r="B93" s="213">
        <f>+N93</f>
        <v>0</v>
      </c>
      <c r="C93" s="213">
        <f>+Z93</f>
        <v>0</v>
      </c>
      <c r="D93" s="213">
        <f>+AL93</f>
        <v>0</v>
      </c>
      <c r="E93" s="213">
        <f>+AX93</f>
        <v>0</v>
      </c>
      <c r="F93" s="213">
        <f>+BJ93</f>
        <v>0</v>
      </c>
      <c r="G93" s="206">
        <f>+G89*G92</f>
        <v>0</v>
      </c>
      <c r="H93" s="184">
        <f t="shared" ref="H93:BJ93" si="154">+H89*H92</f>
        <v>0</v>
      </c>
      <c r="I93" s="184">
        <f t="shared" si="154"/>
        <v>0</v>
      </c>
      <c r="J93" s="184">
        <f t="shared" si="154"/>
        <v>0</v>
      </c>
      <c r="K93" s="184">
        <f t="shared" si="154"/>
        <v>0</v>
      </c>
      <c r="L93" s="184">
        <f t="shared" si="154"/>
        <v>0</v>
      </c>
      <c r="M93" s="184">
        <f t="shared" si="154"/>
        <v>0</v>
      </c>
      <c r="N93" s="184">
        <f t="shared" si="154"/>
        <v>0</v>
      </c>
      <c r="O93" s="184">
        <f t="shared" si="154"/>
        <v>0</v>
      </c>
      <c r="P93" s="184">
        <f t="shared" si="154"/>
        <v>0</v>
      </c>
      <c r="Q93" s="184">
        <f t="shared" si="154"/>
        <v>0</v>
      </c>
      <c r="R93" s="184">
        <f t="shared" si="154"/>
        <v>0</v>
      </c>
      <c r="S93" s="184">
        <f t="shared" si="154"/>
        <v>0</v>
      </c>
      <c r="T93" s="184">
        <f t="shared" si="154"/>
        <v>0</v>
      </c>
      <c r="U93" s="184">
        <f t="shared" si="154"/>
        <v>0</v>
      </c>
      <c r="V93" s="184">
        <f t="shared" si="154"/>
        <v>0</v>
      </c>
      <c r="W93" s="184">
        <f t="shared" si="154"/>
        <v>0</v>
      </c>
      <c r="X93" s="184">
        <f t="shared" si="154"/>
        <v>0</v>
      </c>
      <c r="Y93" s="184">
        <f t="shared" si="154"/>
        <v>0</v>
      </c>
      <c r="Z93" s="184">
        <f t="shared" si="154"/>
        <v>0</v>
      </c>
      <c r="AA93" s="184">
        <f t="shared" si="154"/>
        <v>0</v>
      </c>
      <c r="AB93" s="184">
        <f t="shared" si="154"/>
        <v>0</v>
      </c>
      <c r="AC93" s="184">
        <f t="shared" si="154"/>
        <v>0</v>
      </c>
      <c r="AD93" s="184">
        <f t="shared" si="154"/>
        <v>0</v>
      </c>
      <c r="AE93" s="184">
        <f t="shared" si="154"/>
        <v>0</v>
      </c>
      <c r="AF93" s="184">
        <f t="shared" si="154"/>
        <v>0</v>
      </c>
      <c r="AG93" s="184">
        <f t="shared" si="154"/>
        <v>0</v>
      </c>
      <c r="AH93" s="184">
        <f t="shared" si="154"/>
        <v>0</v>
      </c>
      <c r="AI93" s="184">
        <f t="shared" si="154"/>
        <v>0</v>
      </c>
      <c r="AJ93" s="184">
        <f t="shared" si="154"/>
        <v>0</v>
      </c>
      <c r="AK93" s="184">
        <f t="shared" si="154"/>
        <v>0</v>
      </c>
      <c r="AL93" s="184">
        <f t="shared" si="154"/>
        <v>0</v>
      </c>
      <c r="AM93" s="184">
        <f t="shared" si="154"/>
        <v>0</v>
      </c>
      <c r="AN93" s="184">
        <f t="shared" si="154"/>
        <v>0</v>
      </c>
      <c r="AO93" s="184">
        <f t="shared" si="154"/>
        <v>0</v>
      </c>
      <c r="AP93" s="184">
        <f t="shared" si="154"/>
        <v>0</v>
      </c>
      <c r="AQ93" s="184">
        <f t="shared" si="154"/>
        <v>0</v>
      </c>
      <c r="AR93" s="184">
        <f t="shared" si="154"/>
        <v>0</v>
      </c>
      <c r="AS93" s="184">
        <f t="shared" si="154"/>
        <v>0</v>
      </c>
      <c r="AT93" s="184">
        <f t="shared" si="154"/>
        <v>0</v>
      </c>
      <c r="AU93" s="184">
        <f t="shared" si="154"/>
        <v>0</v>
      </c>
      <c r="AV93" s="184">
        <f t="shared" si="154"/>
        <v>0</v>
      </c>
      <c r="AW93" s="184">
        <f t="shared" si="154"/>
        <v>0</v>
      </c>
      <c r="AX93" s="184">
        <f t="shared" si="154"/>
        <v>0</v>
      </c>
      <c r="AY93" s="184">
        <f t="shared" si="154"/>
        <v>0</v>
      </c>
      <c r="AZ93" s="184">
        <f t="shared" si="154"/>
        <v>0</v>
      </c>
      <c r="BA93" s="184">
        <f t="shared" si="154"/>
        <v>0</v>
      </c>
      <c r="BB93" s="184">
        <f t="shared" si="154"/>
        <v>0</v>
      </c>
      <c r="BC93" s="184">
        <f t="shared" si="154"/>
        <v>0</v>
      </c>
      <c r="BD93" s="184">
        <f t="shared" si="154"/>
        <v>0</v>
      </c>
      <c r="BE93" s="184">
        <f t="shared" si="154"/>
        <v>0</v>
      </c>
      <c r="BF93" s="184">
        <f t="shared" si="154"/>
        <v>0</v>
      </c>
      <c r="BG93" s="184">
        <f t="shared" si="154"/>
        <v>0</v>
      </c>
      <c r="BH93" s="184">
        <f t="shared" si="154"/>
        <v>0</v>
      </c>
      <c r="BI93" s="184">
        <f t="shared" si="154"/>
        <v>0</v>
      </c>
      <c r="BJ93" s="184">
        <f t="shared" si="154"/>
        <v>0</v>
      </c>
    </row>
    <row r="94" spans="1:62" s="151" customFormat="1" ht="15.75" x14ac:dyDescent="0.25">
      <c r="A94" s="198" t="s">
        <v>151</v>
      </c>
      <c r="B94" s="213"/>
      <c r="C94" s="213"/>
      <c r="D94" s="213"/>
      <c r="E94" s="213"/>
      <c r="F94" s="213"/>
      <c r="G94" s="207">
        <f>+G93</f>
        <v>0</v>
      </c>
      <c r="H94" s="186">
        <f>+G101+(H92*H88)</f>
        <v>0</v>
      </c>
      <c r="I94" s="186">
        <f t="shared" ref="I94:BJ94" si="155">+H101+(I92*I88)</f>
        <v>0</v>
      </c>
      <c r="J94" s="186">
        <f t="shared" si="155"/>
        <v>0</v>
      </c>
      <c r="K94" s="186">
        <f t="shared" si="155"/>
        <v>0</v>
      </c>
      <c r="L94" s="186">
        <f t="shared" si="155"/>
        <v>0</v>
      </c>
      <c r="M94" s="186">
        <f t="shared" si="155"/>
        <v>0</v>
      </c>
      <c r="N94" s="186">
        <f t="shared" si="155"/>
        <v>0</v>
      </c>
      <c r="O94" s="186">
        <f t="shared" si="155"/>
        <v>0</v>
      </c>
      <c r="P94" s="186">
        <f t="shared" si="155"/>
        <v>0</v>
      </c>
      <c r="Q94" s="186">
        <f t="shared" si="155"/>
        <v>0</v>
      </c>
      <c r="R94" s="186">
        <f t="shared" si="155"/>
        <v>0</v>
      </c>
      <c r="S94" s="186">
        <f t="shared" si="155"/>
        <v>0</v>
      </c>
      <c r="T94" s="186">
        <f t="shared" si="155"/>
        <v>0</v>
      </c>
      <c r="U94" s="186">
        <f t="shared" si="155"/>
        <v>0</v>
      </c>
      <c r="V94" s="186">
        <f t="shared" si="155"/>
        <v>0</v>
      </c>
      <c r="W94" s="186">
        <f t="shared" si="155"/>
        <v>0</v>
      </c>
      <c r="X94" s="186">
        <f t="shared" si="155"/>
        <v>0</v>
      </c>
      <c r="Y94" s="186">
        <f t="shared" si="155"/>
        <v>0</v>
      </c>
      <c r="Z94" s="186">
        <f t="shared" si="155"/>
        <v>0</v>
      </c>
      <c r="AA94" s="186">
        <f t="shared" si="155"/>
        <v>0</v>
      </c>
      <c r="AB94" s="186">
        <f t="shared" si="155"/>
        <v>0</v>
      </c>
      <c r="AC94" s="186">
        <f t="shared" si="155"/>
        <v>0</v>
      </c>
      <c r="AD94" s="186">
        <f t="shared" si="155"/>
        <v>0</v>
      </c>
      <c r="AE94" s="186">
        <f t="shared" si="155"/>
        <v>0</v>
      </c>
      <c r="AF94" s="186">
        <f t="shared" si="155"/>
        <v>0</v>
      </c>
      <c r="AG94" s="186">
        <f t="shared" si="155"/>
        <v>0</v>
      </c>
      <c r="AH94" s="186">
        <f t="shared" si="155"/>
        <v>0</v>
      </c>
      <c r="AI94" s="186">
        <f t="shared" si="155"/>
        <v>0</v>
      </c>
      <c r="AJ94" s="186">
        <f t="shared" si="155"/>
        <v>0</v>
      </c>
      <c r="AK94" s="186">
        <f t="shared" si="155"/>
        <v>0</v>
      </c>
      <c r="AL94" s="186">
        <f t="shared" si="155"/>
        <v>0</v>
      </c>
      <c r="AM94" s="186">
        <f t="shared" si="155"/>
        <v>0</v>
      </c>
      <c r="AN94" s="186">
        <f t="shared" si="155"/>
        <v>0</v>
      </c>
      <c r="AO94" s="186">
        <f t="shared" si="155"/>
        <v>0</v>
      </c>
      <c r="AP94" s="186">
        <f t="shared" si="155"/>
        <v>0</v>
      </c>
      <c r="AQ94" s="186">
        <f t="shared" si="155"/>
        <v>0</v>
      </c>
      <c r="AR94" s="186">
        <f t="shared" si="155"/>
        <v>0</v>
      </c>
      <c r="AS94" s="186">
        <f t="shared" si="155"/>
        <v>0</v>
      </c>
      <c r="AT94" s="186">
        <f t="shared" si="155"/>
        <v>0</v>
      </c>
      <c r="AU94" s="186">
        <f t="shared" si="155"/>
        <v>0</v>
      </c>
      <c r="AV94" s="186">
        <f t="shared" si="155"/>
        <v>0</v>
      </c>
      <c r="AW94" s="186">
        <f t="shared" si="155"/>
        <v>0</v>
      </c>
      <c r="AX94" s="186">
        <f t="shared" si="155"/>
        <v>0</v>
      </c>
      <c r="AY94" s="186">
        <f t="shared" si="155"/>
        <v>0</v>
      </c>
      <c r="AZ94" s="186">
        <f t="shared" si="155"/>
        <v>0</v>
      </c>
      <c r="BA94" s="186">
        <f t="shared" si="155"/>
        <v>0</v>
      </c>
      <c r="BB94" s="186">
        <f t="shared" si="155"/>
        <v>0</v>
      </c>
      <c r="BC94" s="186">
        <f t="shared" si="155"/>
        <v>0</v>
      </c>
      <c r="BD94" s="186">
        <f t="shared" si="155"/>
        <v>0</v>
      </c>
      <c r="BE94" s="186">
        <f t="shared" si="155"/>
        <v>0</v>
      </c>
      <c r="BF94" s="186">
        <f t="shared" si="155"/>
        <v>0</v>
      </c>
      <c r="BG94" s="186">
        <f t="shared" si="155"/>
        <v>0</v>
      </c>
      <c r="BH94" s="186">
        <f t="shared" si="155"/>
        <v>0</v>
      </c>
      <c r="BI94" s="186">
        <f t="shared" si="155"/>
        <v>0</v>
      </c>
      <c r="BJ94" s="186">
        <f t="shared" si="155"/>
        <v>0</v>
      </c>
    </row>
    <row r="95" spans="1:62" s="151" customFormat="1" ht="15.75" x14ac:dyDescent="0.25">
      <c r="A95" s="198" t="s">
        <v>191</v>
      </c>
      <c r="B95" s="190">
        <f>+SUM(G95:N95)</f>
        <v>0</v>
      </c>
      <c r="C95" s="190">
        <f>+SUM(O95:Z95)</f>
        <v>0</v>
      </c>
      <c r="D95" s="190">
        <f>+SUM(AA95:AL95)</f>
        <v>0</v>
      </c>
      <c r="E95" s="190">
        <f>+SUM(AM95:AX95)</f>
        <v>0</v>
      </c>
      <c r="F95" s="190">
        <f>+SUM(AY95:BJ95)</f>
        <v>0</v>
      </c>
      <c r="G95" s="207">
        <f t="shared" ref="G95:AL95" si="156">+G88*G92*10%</f>
        <v>0</v>
      </c>
      <c r="H95" s="186">
        <f t="shared" si="156"/>
        <v>0</v>
      </c>
      <c r="I95" s="186">
        <f t="shared" si="156"/>
        <v>0</v>
      </c>
      <c r="J95" s="186">
        <f t="shared" si="156"/>
        <v>0</v>
      </c>
      <c r="K95" s="186">
        <f t="shared" si="156"/>
        <v>0</v>
      </c>
      <c r="L95" s="186">
        <f t="shared" si="156"/>
        <v>0</v>
      </c>
      <c r="M95" s="186">
        <f t="shared" si="156"/>
        <v>0</v>
      </c>
      <c r="N95" s="186">
        <f t="shared" si="156"/>
        <v>0</v>
      </c>
      <c r="O95" s="186">
        <f t="shared" si="156"/>
        <v>0</v>
      </c>
      <c r="P95" s="186">
        <f t="shared" si="156"/>
        <v>0</v>
      </c>
      <c r="Q95" s="186">
        <f t="shared" si="156"/>
        <v>0</v>
      </c>
      <c r="R95" s="186">
        <f t="shared" si="156"/>
        <v>0</v>
      </c>
      <c r="S95" s="186">
        <f t="shared" si="156"/>
        <v>0</v>
      </c>
      <c r="T95" s="186">
        <f t="shared" si="156"/>
        <v>0</v>
      </c>
      <c r="U95" s="186">
        <f t="shared" si="156"/>
        <v>0</v>
      </c>
      <c r="V95" s="186">
        <f t="shared" si="156"/>
        <v>0</v>
      </c>
      <c r="W95" s="186">
        <f t="shared" si="156"/>
        <v>0</v>
      </c>
      <c r="X95" s="186">
        <f t="shared" si="156"/>
        <v>0</v>
      </c>
      <c r="Y95" s="186">
        <f t="shared" si="156"/>
        <v>0</v>
      </c>
      <c r="Z95" s="186">
        <f t="shared" si="156"/>
        <v>0</v>
      </c>
      <c r="AA95" s="186">
        <f t="shared" si="156"/>
        <v>0</v>
      </c>
      <c r="AB95" s="186">
        <f t="shared" si="156"/>
        <v>0</v>
      </c>
      <c r="AC95" s="186">
        <f t="shared" si="156"/>
        <v>0</v>
      </c>
      <c r="AD95" s="186">
        <f t="shared" si="156"/>
        <v>0</v>
      </c>
      <c r="AE95" s="186">
        <f t="shared" si="156"/>
        <v>0</v>
      </c>
      <c r="AF95" s="186">
        <f t="shared" si="156"/>
        <v>0</v>
      </c>
      <c r="AG95" s="186">
        <f t="shared" si="156"/>
        <v>0</v>
      </c>
      <c r="AH95" s="186">
        <f t="shared" si="156"/>
        <v>0</v>
      </c>
      <c r="AI95" s="186">
        <f t="shared" si="156"/>
        <v>0</v>
      </c>
      <c r="AJ95" s="186">
        <f t="shared" si="156"/>
        <v>0</v>
      </c>
      <c r="AK95" s="186">
        <f t="shared" si="156"/>
        <v>0</v>
      </c>
      <c r="AL95" s="186">
        <f t="shared" si="156"/>
        <v>0</v>
      </c>
      <c r="AM95" s="186">
        <f t="shared" ref="AM95:BJ95" si="157">+AM88*AM92*10%</f>
        <v>0</v>
      </c>
      <c r="AN95" s="186">
        <f t="shared" si="157"/>
        <v>0</v>
      </c>
      <c r="AO95" s="186">
        <f t="shared" si="157"/>
        <v>0</v>
      </c>
      <c r="AP95" s="186">
        <f t="shared" si="157"/>
        <v>0</v>
      </c>
      <c r="AQ95" s="186">
        <f t="shared" si="157"/>
        <v>0</v>
      </c>
      <c r="AR95" s="186">
        <f t="shared" si="157"/>
        <v>0</v>
      </c>
      <c r="AS95" s="186">
        <f t="shared" si="157"/>
        <v>0</v>
      </c>
      <c r="AT95" s="186">
        <f t="shared" si="157"/>
        <v>0</v>
      </c>
      <c r="AU95" s="186">
        <f t="shared" si="157"/>
        <v>0</v>
      </c>
      <c r="AV95" s="186">
        <f t="shared" si="157"/>
        <v>0</v>
      </c>
      <c r="AW95" s="186">
        <f t="shared" si="157"/>
        <v>0</v>
      </c>
      <c r="AX95" s="186">
        <f t="shared" si="157"/>
        <v>0</v>
      </c>
      <c r="AY95" s="186">
        <f t="shared" si="157"/>
        <v>0</v>
      </c>
      <c r="AZ95" s="186">
        <f t="shared" si="157"/>
        <v>0</v>
      </c>
      <c r="BA95" s="186">
        <f t="shared" si="157"/>
        <v>0</v>
      </c>
      <c r="BB95" s="186">
        <f t="shared" si="157"/>
        <v>0</v>
      </c>
      <c r="BC95" s="186">
        <f t="shared" si="157"/>
        <v>0</v>
      </c>
      <c r="BD95" s="186">
        <f t="shared" si="157"/>
        <v>0</v>
      </c>
      <c r="BE95" s="186">
        <f t="shared" si="157"/>
        <v>0</v>
      </c>
      <c r="BF95" s="186">
        <f t="shared" si="157"/>
        <v>0</v>
      </c>
      <c r="BG95" s="186">
        <f t="shared" si="157"/>
        <v>0</v>
      </c>
      <c r="BH95" s="186">
        <f t="shared" si="157"/>
        <v>0</v>
      </c>
      <c r="BI95" s="186">
        <f t="shared" si="157"/>
        <v>0</v>
      </c>
      <c r="BJ95" s="186">
        <f t="shared" si="157"/>
        <v>0</v>
      </c>
    </row>
    <row r="96" spans="1:62" s="151" customFormat="1" ht="15.75" x14ac:dyDescent="0.25">
      <c r="A96" s="198" t="s">
        <v>149</v>
      </c>
      <c r="B96" s="190">
        <f>+SUM(G96:N96)</f>
        <v>0</v>
      </c>
      <c r="C96" s="190">
        <f>+SUM(O96:Z96)</f>
        <v>0</v>
      </c>
      <c r="D96" s="190">
        <f>+SUM(AA96:AL96)</f>
        <v>0</v>
      </c>
      <c r="E96" s="190">
        <f>+SUM(AM96:AX96)</f>
        <v>0</v>
      </c>
      <c r="F96" s="190">
        <f>+SUM(AY96:BJ96)</f>
        <v>0</v>
      </c>
      <c r="G96" s="207">
        <f t="shared" ref="G96:AL96" si="158">(+G94-G95)*5%</f>
        <v>0</v>
      </c>
      <c r="H96" s="186">
        <f t="shared" si="158"/>
        <v>0</v>
      </c>
      <c r="I96" s="186">
        <f t="shared" si="158"/>
        <v>0</v>
      </c>
      <c r="J96" s="186">
        <f t="shared" si="158"/>
        <v>0</v>
      </c>
      <c r="K96" s="186">
        <f t="shared" si="158"/>
        <v>0</v>
      </c>
      <c r="L96" s="186">
        <f t="shared" si="158"/>
        <v>0</v>
      </c>
      <c r="M96" s="186">
        <f t="shared" si="158"/>
        <v>0</v>
      </c>
      <c r="N96" s="186">
        <f t="shared" si="158"/>
        <v>0</v>
      </c>
      <c r="O96" s="186">
        <f t="shared" si="158"/>
        <v>0</v>
      </c>
      <c r="P96" s="186">
        <f t="shared" si="158"/>
        <v>0</v>
      </c>
      <c r="Q96" s="186">
        <f t="shared" si="158"/>
        <v>0</v>
      </c>
      <c r="R96" s="186">
        <f t="shared" si="158"/>
        <v>0</v>
      </c>
      <c r="S96" s="186">
        <f t="shared" si="158"/>
        <v>0</v>
      </c>
      <c r="T96" s="186">
        <f t="shared" si="158"/>
        <v>0</v>
      </c>
      <c r="U96" s="186">
        <f t="shared" si="158"/>
        <v>0</v>
      </c>
      <c r="V96" s="186">
        <f t="shared" si="158"/>
        <v>0</v>
      </c>
      <c r="W96" s="186">
        <f t="shared" si="158"/>
        <v>0</v>
      </c>
      <c r="X96" s="186">
        <f t="shared" si="158"/>
        <v>0</v>
      </c>
      <c r="Y96" s="186">
        <f t="shared" si="158"/>
        <v>0</v>
      </c>
      <c r="Z96" s="186">
        <f t="shared" si="158"/>
        <v>0</v>
      </c>
      <c r="AA96" s="186">
        <f t="shared" si="158"/>
        <v>0</v>
      </c>
      <c r="AB96" s="186">
        <f t="shared" si="158"/>
        <v>0</v>
      </c>
      <c r="AC96" s="186">
        <f t="shared" si="158"/>
        <v>0</v>
      </c>
      <c r="AD96" s="186">
        <f t="shared" si="158"/>
        <v>0</v>
      </c>
      <c r="AE96" s="186">
        <f t="shared" si="158"/>
        <v>0</v>
      </c>
      <c r="AF96" s="186">
        <f t="shared" si="158"/>
        <v>0</v>
      </c>
      <c r="AG96" s="186">
        <f t="shared" si="158"/>
        <v>0</v>
      </c>
      <c r="AH96" s="186">
        <f t="shared" si="158"/>
        <v>0</v>
      </c>
      <c r="AI96" s="186">
        <f t="shared" si="158"/>
        <v>0</v>
      </c>
      <c r="AJ96" s="186">
        <f t="shared" si="158"/>
        <v>0</v>
      </c>
      <c r="AK96" s="186">
        <f t="shared" si="158"/>
        <v>0</v>
      </c>
      <c r="AL96" s="186">
        <f t="shared" si="158"/>
        <v>0</v>
      </c>
      <c r="AM96" s="186">
        <f t="shared" ref="AM96:BJ96" si="159">(+AM94-AM95)*5%</f>
        <v>0</v>
      </c>
      <c r="AN96" s="186">
        <f t="shared" si="159"/>
        <v>0</v>
      </c>
      <c r="AO96" s="186">
        <f t="shared" si="159"/>
        <v>0</v>
      </c>
      <c r="AP96" s="186">
        <f t="shared" si="159"/>
        <v>0</v>
      </c>
      <c r="AQ96" s="186">
        <f t="shared" si="159"/>
        <v>0</v>
      </c>
      <c r="AR96" s="186">
        <f t="shared" si="159"/>
        <v>0</v>
      </c>
      <c r="AS96" s="186">
        <f t="shared" si="159"/>
        <v>0</v>
      </c>
      <c r="AT96" s="186">
        <f t="shared" si="159"/>
        <v>0</v>
      </c>
      <c r="AU96" s="186">
        <f t="shared" si="159"/>
        <v>0</v>
      </c>
      <c r="AV96" s="186">
        <f t="shared" si="159"/>
        <v>0</v>
      </c>
      <c r="AW96" s="186">
        <f t="shared" si="159"/>
        <v>0</v>
      </c>
      <c r="AX96" s="186">
        <f t="shared" si="159"/>
        <v>0</v>
      </c>
      <c r="AY96" s="186">
        <f t="shared" si="159"/>
        <v>0</v>
      </c>
      <c r="AZ96" s="186">
        <f t="shared" si="159"/>
        <v>0</v>
      </c>
      <c r="BA96" s="186">
        <f t="shared" si="159"/>
        <v>0</v>
      </c>
      <c r="BB96" s="186">
        <f t="shared" si="159"/>
        <v>0</v>
      </c>
      <c r="BC96" s="186">
        <f t="shared" si="159"/>
        <v>0</v>
      </c>
      <c r="BD96" s="186">
        <f t="shared" si="159"/>
        <v>0</v>
      </c>
      <c r="BE96" s="186">
        <f t="shared" si="159"/>
        <v>0</v>
      </c>
      <c r="BF96" s="186">
        <f t="shared" si="159"/>
        <v>0</v>
      </c>
      <c r="BG96" s="186">
        <f t="shared" si="159"/>
        <v>0</v>
      </c>
      <c r="BH96" s="186">
        <f t="shared" si="159"/>
        <v>0</v>
      </c>
      <c r="BI96" s="186">
        <f t="shared" si="159"/>
        <v>0</v>
      </c>
      <c r="BJ96" s="186">
        <f t="shared" si="159"/>
        <v>0</v>
      </c>
    </row>
    <row r="97" spans="1:62" s="151" customFormat="1" ht="15.75" x14ac:dyDescent="0.25">
      <c r="A97" s="198" t="s">
        <v>150</v>
      </c>
      <c r="B97" s="214">
        <f>+N97</f>
        <v>1.6E-2</v>
      </c>
      <c r="C97" s="214">
        <f>+Z97</f>
        <v>1.6E-2</v>
      </c>
      <c r="D97" s="214">
        <f>+AL97</f>
        <v>1.6E-2</v>
      </c>
      <c r="E97" s="214">
        <f>+AX97</f>
        <v>1.6E-2</v>
      </c>
      <c r="F97" s="214">
        <f>+BJ97</f>
        <v>1.6E-2</v>
      </c>
      <c r="G97" s="208">
        <v>1.6E-2</v>
      </c>
      <c r="H97" s="185">
        <f>+G97</f>
        <v>1.6E-2</v>
      </c>
      <c r="I97" s="185">
        <f t="shared" ref="I97:BJ97" si="160">+H97</f>
        <v>1.6E-2</v>
      </c>
      <c r="J97" s="185">
        <f t="shared" si="160"/>
        <v>1.6E-2</v>
      </c>
      <c r="K97" s="185">
        <f t="shared" si="160"/>
        <v>1.6E-2</v>
      </c>
      <c r="L97" s="185">
        <f t="shared" si="160"/>
        <v>1.6E-2</v>
      </c>
      <c r="M97" s="185">
        <f t="shared" si="160"/>
        <v>1.6E-2</v>
      </c>
      <c r="N97" s="185">
        <f t="shared" si="160"/>
        <v>1.6E-2</v>
      </c>
      <c r="O97" s="185">
        <f t="shared" si="160"/>
        <v>1.6E-2</v>
      </c>
      <c r="P97" s="185">
        <f t="shared" si="160"/>
        <v>1.6E-2</v>
      </c>
      <c r="Q97" s="185">
        <f t="shared" si="160"/>
        <v>1.6E-2</v>
      </c>
      <c r="R97" s="185">
        <f t="shared" si="160"/>
        <v>1.6E-2</v>
      </c>
      <c r="S97" s="185">
        <f t="shared" si="160"/>
        <v>1.6E-2</v>
      </c>
      <c r="T97" s="185">
        <f t="shared" si="160"/>
        <v>1.6E-2</v>
      </c>
      <c r="U97" s="185">
        <f t="shared" si="160"/>
        <v>1.6E-2</v>
      </c>
      <c r="V97" s="185">
        <f t="shared" si="160"/>
        <v>1.6E-2</v>
      </c>
      <c r="W97" s="185">
        <f t="shared" si="160"/>
        <v>1.6E-2</v>
      </c>
      <c r="X97" s="185">
        <f t="shared" si="160"/>
        <v>1.6E-2</v>
      </c>
      <c r="Y97" s="185">
        <f t="shared" si="160"/>
        <v>1.6E-2</v>
      </c>
      <c r="Z97" s="185">
        <f t="shared" si="160"/>
        <v>1.6E-2</v>
      </c>
      <c r="AA97" s="185">
        <f t="shared" si="160"/>
        <v>1.6E-2</v>
      </c>
      <c r="AB97" s="185">
        <f t="shared" si="160"/>
        <v>1.6E-2</v>
      </c>
      <c r="AC97" s="185">
        <f t="shared" si="160"/>
        <v>1.6E-2</v>
      </c>
      <c r="AD97" s="185">
        <f t="shared" si="160"/>
        <v>1.6E-2</v>
      </c>
      <c r="AE97" s="185">
        <f t="shared" si="160"/>
        <v>1.6E-2</v>
      </c>
      <c r="AF97" s="185">
        <f t="shared" si="160"/>
        <v>1.6E-2</v>
      </c>
      <c r="AG97" s="185">
        <f t="shared" si="160"/>
        <v>1.6E-2</v>
      </c>
      <c r="AH97" s="185">
        <f t="shared" si="160"/>
        <v>1.6E-2</v>
      </c>
      <c r="AI97" s="185">
        <f t="shared" si="160"/>
        <v>1.6E-2</v>
      </c>
      <c r="AJ97" s="185">
        <f t="shared" si="160"/>
        <v>1.6E-2</v>
      </c>
      <c r="AK97" s="185">
        <f t="shared" si="160"/>
        <v>1.6E-2</v>
      </c>
      <c r="AL97" s="185">
        <f t="shared" si="160"/>
        <v>1.6E-2</v>
      </c>
      <c r="AM97" s="185">
        <f t="shared" si="160"/>
        <v>1.6E-2</v>
      </c>
      <c r="AN97" s="185">
        <f t="shared" si="160"/>
        <v>1.6E-2</v>
      </c>
      <c r="AO97" s="185">
        <f t="shared" si="160"/>
        <v>1.6E-2</v>
      </c>
      <c r="AP97" s="185">
        <f t="shared" si="160"/>
        <v>1.6E-2</v>
      </c>
      <c r="AQ97" s="185">
        <f t="shared" si="160"/>
        <v>1.6E-2</v>
      </c>
      <c r="AR97" s="185">
        <f t="shared" si="160"/>
        <v>1.6E-2</v>
      </c>
      <c r="AS97" s="185">
        <f t="shared" si="160"/>
        <v>1.6E-2</v>
      </c>
      <c r="AT97" s="185">
        <f t="shared" si="160"/>
        <v>1.6E-2</v>
      </c>
      <c r="AU97" s="185">
        <f t="shared" si="160"/>
        <v>1.6E-2</v>
      </c>
      <c r="AV97" s="185">
        <f t="shared" si="160"/>
        <v>1.6E-2</v>
      </c>
      <c r="AW97" s="185">
        <f t="shared" si="160"/>
        <v>1.6E-2</v>
      </c>
      <c r="AX97" s="185">
        <f t="shared" si="160"/>
        <v>1.6E-2</v>
      </c>
      <c r="AY97" s="185">
        <f t="shared" si="160"/>
        <v>1.6E-2</v>
      </c>
      <c r="AZ97" s="185">
        <f t="shared" si="160"/>
        <v>1.6E-2</v>
      </c>
      <c r="BA97" s="185">
        <f t="shared" si="160"/>
        <v>1.6E-2</v>
      </c>
      <c r="BB97" s="185">
        <f t="shared" si="160"/>
        <v>1.6E-2</v>
      </c>
      <c r="BC97" s="185">
        <f t="shared" si="160"/>
        <v>1.6E-2</v>
      </c>
      <c r="BD97" s="185">
        <f t="shared" si="160"/>
        <v>1.6E-2</v>
      </c>
      <c r="BE97" s="185">
        <f t="shared" si="160"/>
        <v>1.6E-2</v>
      </c>
      <c r="BF97" s="185">
        <f t="shared" si="160"/>
        <v>1.6E-2</v>
      </c>
      <c r="BG97" s="185">
        <f t="shared" si="160"/>
        <v>1.6E-2</v>
      </c>
      <c r="BH97" s="185">
        <f t="shared" si="160"/>
        <v>1.6E-2</v>
      </c>
      <c r="BI97" s="185">
        <f t="shared" si="160"/>
        <v>1.6E-2</v>
      </c>
      <c r="BJ97" s="185">
        <f t="shared" si="160"/>
        <v>1.6E-2</v>
      </c>
    </row>
    <row r="98" spans="1:62" s="151" customFormat="1" ht="15.75" x14ac:dyDescent="0.25">
      <c r="A98" s="198" t="s">
        <v>34</v>
      </c>
      <c r="B98" s="190">
        <f>+SUM(G98:N98)</f>
        <v>0</v>
      </c>
      <c r="C98" s="190">
        <f>+SUM(O98:Z98)</f>
        <v>0</v>
      </c>
      <c r="D98" s="190">
        <f>+SUM(AA98:AL98)</f>
        <v>0</v>
      </c>
      <c r="E98" s="190">
        <f>+SUM(AM98:AX98)</f>
        <v>0</v>
      </c>
      <c r="F98" s="190">
        <f>+SUM(AY98:BJ98)</f>
        <v>0</v>
      </c>
      <c r="G98" s="209">
        <v>0</v>
      </c>
      <c r="H98" s="186">
        <f>+G100*H97</f>
        <v>0</v>
      </c>
      <c r="I98" s="186">
        <f t="shared" ref="I98:BJ98" si="161">+H100*I97</f>
        <v>0</v>
      </c>
      <c r="J98" s="186">
        <f t="shared" si="161"/>
        <v>0</v>
      </c>
      <c r="K98" s="186">
        <f t="shared" si="161"/>
        <v>0</v>
      </c>
      <c r="L98" s="186">
        <f t="shared" si="161"/>
        <v>0</v>
      </c>
      <c r="M98" s="186">
        <f t="shared" si="161"/>
        <v>0</v>
      </c>
      <c r="N98" s="186">
        <f t="shared" si="161"/>
        <v>0</v>
      </c>
      <c r="O98" s="186">
        <f t="shared" si="161"/>
        <v>0</v>
      </c>
      <c r="P98" s="186">
        <f t="shared" si="161"/>
        <v>0</v>
      </c>
      <c r="Q98" s="186">
        <f t="shared" si="161"/>
        <v>0</v>
      </c>
      <c r="R98" s="186">
        <f t="shared" si="161"/>
        <v>0</v>
      </c>
      <c r="S98" s="186">
        <f t="shared" si="161"/>
        <v>0</v>
      </c>
      <c r="T98" s="186">
        <f t="shared" si="161"/>
        <v>0</v>
      </c>
      <c r="U98" s="186">
        <f t="shared" si="161"/>
        <v>0</v>
      </c>
      <c r="V98" s="186">
        <f t="shared" si="161"/>
        <v>0</v>
      </c>
      <c r="W98" s="186">
        <f t="shared" si="161"/>
        <v>0</v>
      </c>
      <c r="X98" s="186">
        <f t="shared" si="161"/>
        <v>0</v>
      </c>
      <c r="Y98" s="186">
        <f t="shared" si="161"/>
        <v>0</v>
      </c>
      <c r="Z98" s="186">
        <f t="shared" si="161"/>
        <v>0</v>
      </c>
      <c r="AA98" s="186">
        <f t="shared" si="161"/>
        <v>0</v>
      </c>
      <c r="AB98" s="186">
        <f t="shared" si="161"/>
        <v>0</v>
      </c>
      <c r="AC98" s="186">
        <f t="shared" si="161"/>
        <v>0</v>
      </c>
      <c r="AD98" s="186">
        <f t="shared" si="161"/>
        <v>0</v>
      </c>
      <c r="AE98" s="186">
        <f t="shared" si="161"/>
        <v>0</v>
      </c>
      <c r="AF98" s="186">
        <f t="shared" si="161"/>
        <v>0</v>
      </c>
      <c r="AG98" s="186">
        <f t="shared" si="161"/>
        <v>0</v>
      </c>
      <c r="AH98" s="186">
        <f t="shared" si="161"/>
        <v>0</v>
      </c>
      <c r="AI98" s="186">
        <f t="shared" si="161"/>
        <v>0</v>
      </c>
      <c r="AJ98" s="186">
        <f t="shared" si="161"/>
        <v>0</v>
      </c>
      <c r="AK98" s="186">
        <f t="shared" si="161"/>
        <v>0</v>
      </c>
      <c r="AL98" s="186">
        <f t="shared" si="161"/>
        <v>0</v>
      </c>
      <c r="AM98" s="186">
        <f t="shared" si="161"/>
        <v>0</v>
      </c>
      <c r="AN98" s="186">
        <f t="shared" si="161"/>
        <v>0</v>
      </c>
      <c r="AO98" s="186">
        <f t="shared" si="161"/>
        <v>0</v>
      </c>
      <c r="AP98" s="186">
        <f t="shared" si="161"/>
        <v>0</v>
      </c>
      <c r="AQ98" s="186">
        <f t="shared" si="161"/>
        <v>0</v>
      </c>
      <c r="AR98" s="186">
        <f t="shared" si="161"/>
        <v>0</v>
      </c>
      <c r="AS98" s="186">
        <f t="shared" si="161"/>
        <v>0</v>
      </c>
      <c r="AT98" s="186">
        <f t="shared" si="161"/>
        <v>0</v>
      </c>
      <c r="AU98" s="186">
        <f t="shared" si="161"/>
        <v>0</v>
      </c>
      <c r="AV98" s="186">
        <f t="shared" si="161"/>
        <v>0</v>
      </c>
      <c r="AW98" s="186">
        <f t="shared" si="161"/>
        <v>0</v>
      </c>
      <c r="AX98" s="186">
        <f t="shared" si="161"/>
        <v>0</v>
      </c>
      <c r="AY98" s="186">
        <f t="shared" si="161"/>
        <v>0</v>
      </c>
      <c r="AZ98" s="186">
        <f t="shared" si="161"/>
        <v>0</v>
      </c>
      <c r="BA98" s="186">
        <f t="shared" si="161"/>
        <v>0</v>
      </c>
      <c r="BB98" s="186">
        <f t="shared" si="161"/>
        <v>0</v>
      </c>
      <c r="BC98" s="186">
        <f t="shared" si="161"/>
        <v>0</v>
      </c>
      <c r="BD98" s="186">
        <f t="shared" si="161"/>
        <v>0</v>
      </c>
      <c r="BE98" s="186">
        <f t="shared" si="161"/>
        <v>0</v>
      </c>
      <c r="BF98" s="186">
        <f t="shared" si="161"/>
        <v>0</v>
      </c>
      <c r="BG98" s="186">
        <f t="shared" si="161"/>
        <v>0</v>
      </c>
      <c r="BH98" s="186">
        <f t="shared" si="161"/>
        <v>0</v>
      </c>
      <c r="BI98" s="186">
        <f t="shared" si="161"/>
        <v>0</v>
      </c>
      <c r="BJ98" s="186">
        <f t="shared" si="161"/>
        <v>0</v>
      </c>
    </row>
    <row r="99" spans="1:62" s="151" customFormat="1" ht="15.75" x14ac:dyDescent="0.25">
      <c r="A99" s="198" t="s">
        <v>26</v>
      </c>
      <c r="B99" s="190">
        <f>+SUM(G99:N99)</f>
        <v>0</v>
      </c>
      <c r="C99" s="190">
        <f>+SUM(O99:Z99)</f>
        <v>0</v>
      </c>
      <c r="D99" s="190">
        <f>+SUM(AA99:AL99)</f>
        <v>0</v>
      </c>
      <c r="E99" s="190">
        <f>+SUM(AM99:AX99)</f>
        <v>0</v>
      </c>
      <c r="F99" s="190">
        <f>+SUM(AY99:BJ99)</f>
        <v>0</v>
      </c>
      <c r="G99" s="209">
        <v>0</v>
      </c>
      <c r="H99" s="186">
        <f t="shared" ref="H99:AM99" si="162">-PMT(H97,24,G100,0)</f>
        <v>0</v>
      </c>
      <c r="I99" s="215">
        <f t="shared" si="162"/>
        <v>0</v>
      </c>
      <c r="J99" s="215">
        <f t="shared" si="162"/>
        <v>0</v>
      </c>
      <c r="K99" s="215">
        <f t="shared" si="162"/>
        <v>0</v>
      </c>
      <c r="L99" s="215">
        <f t="shared" si="162"/>
        <v>0</v>
      </c>
      <c r="M99" s="215">
        <f t="shared" si="162"/>
        <v>0</v>
      </c>
      <c r="N99" s="215">
        <f t="shared" si="162"/>
        <v>0</v>
      </c>
      <c r="O99" s="215">
        <f t="shared" si="162"/>
        <v>0</v>
      </c>
      <c r="P99" s="215">
        <f t="shared" si="162"/>
        <v>0</v>
      </c>
      <c r="Q99" s="215">
        <f t="shared" si="162"/>
        <v>0</v>
      </c>
      <c r="R99" s="215">
        <f t="shared" si="162"/>
        <v>0</v>
      </c>
      <c r="S99" s="215">
        <f t="shared" si="162"/>
        <v>0</v>
      </c>
      <c r="T99" s="215">
        <f t="shared" si="162"/>
        <v>0</v>
      </c>
      <c r="U99" s="215">
        <f t="shared" si="162"/>
        <v>0</v>
      </c>
      <c r="V99" s="215">
        <f t="shared" si="162"/>
        <v>0</v>
      </c>
      <c r="W99" s="215">
        <f t="shared" si="162"/>
        <v>0</v>
      </c>
      <c r="X99" s="215">
        <f t="shared" si="162"/>
        <v>0</v>
      </c>
      <c r="Y99" s="215">
        <f t="shared" si="162"/>
        <v>0</v>
      </c>
      <c r="Z99" s="215">
        <f t="shared" si="162"/>
        <v>0</v>
      </c>
      <c r="AA99" s="215">
        <f t="shared" si="162"/>
        <v>0</v>
      </c>
      <c r="AB99" s="215">
        <f t="shared" si="162"/>
        <v>0</v>
      </c>
      <c r="AC99" s="215">
        <f t="shared" si="162"/>
        <v>0</v>
      </c>
      <c r="AD99" s="215">
        <f t="shared" si="162"/>
        <v>0</v>
      </c>
      <c r="AE99" s="215">
        <f t="shared" si="162"/>
        <v>0</v>
      </c>
      <c r="AF99" s="215">
        <f t="shared" si="162"/>
        <v>0</v>
      </c>
      <c r="AG99" s="215">
        <f t="shared" si="162"/>
        <v>0</v>
      </c>
      <c r="AH99" s="215">
        <f t="shared" si="162"/>
        <v>0</v>
      </c>
      <c r="AI99" s="215">
        <f t="shared" si="162"/>
        <v>0</v>
      </c>
      <c r="AJ99" s="215">
        <f t="shared" si="162"/>
        <v>0</v>
      </c>
      <c r="AK99" s="215">
        <f t="shared" si="162"/>
        <v>0</v>
      </c>
      <c r="AL99" s="215">
        <f t="shared" si="162"/>
        <v>0</v>
      </c>
      <c r="AM99" s="215">
        <f t="shared" si="162"/>
        <v>0</v>
      </c>
      <c r="AN99" s="215">
        <f t="shared" ref="AN99:BJ99" si="163">-PMT(AN97,24,AM100,0)</f>
        <v>0</v>
      </c>
      <c r="AO99" s="215">
        <f t="shared" si="163"/>
        <v>0</v>
      </c>
      <c r="AP99" s="215">
        <f t="shared" si="163"/>
        <v>0</v>
      </c>
      <c r="AQ99" s="215">
        <f t="shared" si="163"/>
        <v>0</v>
      </c>
      <c r="AR99" s="215">
        <f t="shared" si="163"/>
        <v>0</v>
      </c>
      <c r="AS99" s="215">
        <f t="shared" si="163"/>
        <v>0</v>
      </c>
      <c r="AT99" s="215">
        <f t="shared" si="163"/>
        <v>0</v>
      </c>
      <c r="AU99" s="215">
        <f t="shared" si="163"/>
        <v>0</v>
      </c>
      <c r="AV99" s="215">
        <f t="shared" si="163"/>
        <v>0</v>
      </c>
      <c r="AW99" s="215">
        <f t="shared" si="163"/>
        <v>0</v>
      </c>
      <c r="AX99" s="215">
        <f t="shared" si="163"/>
        <v>0</v>
      </c>
      <c r="AY99" s="215">
        <f t="shared" si="163"/>
        <v>0</v>
      </c>
      <c r="AZ99" s="215">
        <f t="shared" si="163"/>
        <v>0</v>
      </c>
      <c r="BA99" s="215">
        <f t="shared" si="163"/>
        <v>0</v>
      </c>
      <c r="BB99" s="215">
        <f t="shared" si="163"/>
        <v>0</v>
      </c>
      <c r="BC99" s="215">
        <f t="shared" si="163"/>
        <v>0</v>
      </c>
      <c r="BD99" s="215">
        <f t="shared" si="163"/>
        <v>0</v>
      </c>
      <c r="BE99" s="215">
        <f t="shared" si="163"/>
        <v>0</v>
      </c>
      <c r="BF99" s="215">
        <f t="shared" si="163"/>
        <v>0</v>
      </c>
      <c r="BG99" s="215">
        <f t="shared" si="163"/>
        <v>0</v>
      </c>
      <c r="BH99" s="215">
        <f t="shared" si="163"/>
        <v>0</v>
      </c>
      <c r="BI99" s="215">
        <f t="shared" si="163"/>
        <v>0</v>
      </c>
      <c r="BJ99" s="215">
        <f t="shared" si="163"/>
        <v>0</v>
      </c>
    </row>
    <row r="100" spans="1:62" s="151" customFormat="1" ht="15.75" x14ac:dyDescent="0.25">
      <c r="A100" s="199" t="s">
        <v>38</v>
      </c>
      <c r="B100" s="213">
        <f>+N100</f>
        <v>0</v>
      </c>
      <c r="C100" s="213">
        <f>+Z100</f>
        <v>0</v>
      </c>
      <c r="D100" s="213">
        <f>+AL100</f>
        <v>0</v>
      </c>
      <c r="E100" s="213">
        <f>+AX100</f>
        <v>0</v>
      </c>
      <c r="F100" s="213">
        <f>+BJ100</f>
        <v>0</v>
      </c>
      <c r="G100" s="210">
        <f>+G95+G96+G98-G99</f>
        <v>0</v>
      </c>
      <c r="H100" s="187">
        <f>+G100+H95+H96+H98-H99</f>
        <v>0</v>
      </c>
      <c r="I100" s="187">
        <f t="shared" ref="I100:BJ100" si="164">+H100+I95+I96+I98-I99</f>
        <v>0</v>
      </c>
      <c r="J100" s="187">
        <f t="shared" si="164"/>
        <v>0</v>
      </c>
      <c r="K100" s="187">
        <f t="shared" si="164"/>
        <v>0</v>
      </c>
      <c r="L100" s="187">
        <f t="shared" si="164"/>
        <v>0</v>
      </c>
      <c r="M100" s="187">
        <f t="shared" si="164"/>
        <v>0</v>
      </c>
      <c r="N100" s="187">
        <f t="shared" si="164"/>
        <v>0</v>
      </c>
      <c r="O100" s="187">
        <f t="shared" si="164"/>
        <v>0</v>
      </c>
      <c r="P100" s="187">
        <f t="shared" si="164"/>
        <v>0</v>
      </c>
      <c r="Q100" s="187">
        <f t="shared" si="164"/>
        <v>0</v>
      </c>
      <c r="R100" s="187">
        <f t="shared" si="164"/>
        <v>0</v>
      </c>
      <c r="S100" s="187">
        <f t="shared" si="164"/>
        <v>0</v>
      </c>
      <c r="T100" s="187">
        <f t="shared" si="164"/>
        <v>0</v>
      </c>
      <c r="U100" s="187">
        <f t="shared" si="164"/>
        <v>0</v>
      </c>
      <c r="V100" s="187">
        <f t="shared" si="164"/>
        <v>0</v>
      </c>
      <c r="W100" s="187">
        <f t="shared" si="164"/>
        <v>0</v>
      </c>
      <c r="X100" s="187">
        <f t="shared" si="164"/>
        <v>0</v>
      </c>
      <c r="Y100" s="187">
        <f t="shared" si="164"/>
        <v>0</v>
      </c>
      <c r="Z100" s="187">
        <f t="shared" si="164"/>
        <v>0</v>
      </c>
      <c r="AA100" s="187">
        <f t="shared" si="164"/>
        <v>0</v>
      </c>
      <c r="AB100" s="187">
        <f t="shared" si="164"/>
        <v>0</v>
      </c>
      <c r="AC100" s="187">
        <f t="shared" si="164"/>
        <v>0</v>
      </c>
      <c r="AD100" s="187">
        <f t="shared" si="164"/>
        <v>0</v>
      </c>
      <c r="AE100" s="187">
        <f t="shared" si="164"/>
        <v>0</v>
      </c>
      <c r="AF100" s="187">
        <f t="shared" si="164"/>
        <v>0</v>
      </c>
      <c r="AG100" s="187">
        <f t="shared" si="164"/>
        <v>0</v>
      </c>
      <c r="AH100" s="187">
        <f t="shared" si="164"/>
        <v>0</v>
      </c>
      <c r="AI100" s="187">
        <f t="shared" si="164"/>
        <v>0</v>
      </c>
      <c r="AJ100" s="187">
        <f t="shared" si="164"/>
        <v>0</v>
      </c>
      <c r="AK100" s="187">
        <f t="shared" si="164"/>
        <v>0</v>
      </c>
      <c r="AL100" s="187">
        <f t="shared" si="164"/>
        <v>0</v>
      </c>
      <c r="AM100" s="187">
        <f t="shared" si="164"/>
        <v>0</v>
      </c>
      <c r="AN100" s="187">
        <f t="shared" si="164"/>
        <v>0</v>
      </c>
      <c r="AO100" s="187">
        <f t="shared" si="164"/>
        <v>0</v>
      </c>
      <c r="AP100" s="187">
        <f t="shared" si="164"/>
        <v>0</v>
      </c>
      <c r="AQ100" s="187">
        <f t="shared" si="164"/>
        <v>0</v>
      </c>
      <c r="AR100" s="187">
        <f t="shared" si="164"/>
        <v>0</v>
      </c>
      <c r="AS100" s="187">
        <f t="shared" si="164"/>
        <v>0</v>
      </c>
      <c r="AT100" s="187">
        <f t="shared" si="164"/>
        <v>0</v>
      </c>
      <c r="AU100" s="187">
        <f t="shared" si="164"/>
        <v>0</v>
      </c>
      <c r="AV100" s="187">
        <f t="shared" si="164"/>
        <v>0</v>
      </c>
      <c r="AW100" s="187">
        <f t="shared" si="164"/>
        <v>0</v>
      </c>
      <c r="AX100" s="187">
        <f t="shared" si="164"/>
        <v>0</v>
      </c>
      <c r="AY100" s="187">
        <f t="shared" si="164"/>
        <v>0</v>
      </c>
      <c r="AZ100" s="187">
        <f t="shared" si="164"/>
        <v>0</v>
      </c>
      <c r="BA100" s="187">
        <f t="shared" si="164"/>
        <v>0</v>
      </c>
      <c r="BB100" s="187">
        <f t="shared" si="164"/>
        <v>0</v>
      </c>
      <c r="BC100" s="187">
        <f t="shared" si="164"/>
        <v>0</v>
      </c>
      <c r="BD100" s="187">
        <f t="shared" si="164"/>
        <v>0</v>
      </c>
      <c r="BE100" s="187">
        <f t="shared" si="164"/>
        <v>0</v>
      </c>
      <c r="BF100" s="187">
        <f t="shared" si="164"/>
        <v>0</v>
      </c>
      <c r="BG100" s="187">
        <f t="shared" si="164"/>
        <v>0</v>
      </c>
      <c r="BH100" s="187">
        <f t="shared" si="164"/>
        <v>0</v>
      </c>
      <c r="BI100" s="187">
        <f t="shared" si="164"/>
        <v>0</v>
      </c>
      <c r="BJ100" s="187">
        <f t="shared" si="164"/>
        <v>0</v>
      </c>
    </row>
    <row r="101" spans="1:62" s="151" customFormat="1" ht="15.75" x14ac:dyDescent="0.25">
      <c r="A101" s="199" t="s">
        <v>152</v>
      </c>
      <c r="B101" s="190">
        <f t="shared" ref="B101:H101" si="165">+B93-B100</f>
        <v>0</v>
      </c>
      <c r="C101" s="190">
        <f t="shared" si="165"/>
        <v>0</v>
      </c>
      <c r="D101" s="190">
        <f t="shared" si="165"/>
        <v>0</v>
      </c>
      <c r="E101" s="190">
        <f t="shared" si="165"/>
        <v>0</v>
      </c>
      <c r="F101" s="190">
        <f t="shared" si="165"/>
        <v>0</v>
      </c>
      <c r="G101" s="210">
        <f t="shared" si="165"/>
        <v>0</v>
      </c>
      <c r="H101" s="187">
        <f t="shared" si="165"/>
        <v>0</v>
      </c>
      <c r="I101" s="187">
        <f t="shared" ref="I101:BJ101" si="166">+I93-I100</f>
        <v>0</v>
      </c>
      <c r="J101" s="187">
        <f t="shared" si="166"/>
        <v>0</v>
      </c>
      <c r="K101" s="187">
        <f t="shared" si="166"/>
        <v>0</v>
      </c>
      <c r="L101" s="187">
        <f t="shared" si="166"/>
        <v>0</v>
      </c>
      <c r="M101" s="187">
        <f t="shared" si="166"/>
        <v>0</v>
      </c>
      <c r="N101" s="187">
        <f t="shared" si="166"/>
        <v>0</v>
      </c>
      <c r="O101" s="187">
        <f t="shared" si="166"/>
        <v>0</v>
      </c>
      <c r="P101" s="187">
        <f t="shared" si="166"/>
        <v>0</v>
      </c>
      <c r="Q101" s="187">
        <f t="shared" si="166"/>
        <v>0</v>
      </c>
      <c r="R101" s="187">
        <f t="shared" si="166"/>
        <v>0</v>
      </c>
      <c r="S101" s="187">
        <f t="shared" si="166"/>
        <v>0</v>
      </c>
      <c r="T101" s="187">
        <f t="shared" si="166"/>
        <v>0</v>
      </c>
      <c r="U101" s="187">
        <f t="shared" si="166"/>
        <v>0</v>
      </c>
      <c r="V101" s="187">
        <f t="shared" si="166"/>
        <v>0</v>
      </c>
      <c r="W101" s="187">
        <f t="shared" si="166"/>
        <v>0</v>
      </c>
      <c r="X101" s="187">
        <f t="shared" si="166"/>
        <v>0</v>
      </c>
      <c r="Y101" s="187">
        <f t="shared" si="166"/>
        <v>0</v>
      </c>
      <c r="Z101" s="187">
        <f t="shared" si="166"/>
        <v>0</v>
      </c>
      <c r="AA101" s="187">
        <f t="shared" si="166"/>
        <v>0</v>
      </c>
      <c r="AB101" s="187">
        <f t="shared" si="166"/>
        <v>0</v>
      </c>
      <c r="AC101" s="187">
        <f t="shared" si="166"/>
        <v>0</v>
      </c>
      <c r="AD101" s="187">
        <f t="shared" si="166"/>
        <v>0</v>
      </c>
      <c r="AE101" s="187">
        <f t="shared" si="166"/>
        <v>0</v>
      </c>
      <c r="AF101" s="187">
        <f t="shared" si="166"/>
        <v>0</v>
      </c>
      <c r="AG101" s="187">
        <f t="shared" si="166"/>
        <v>0</v>
      </c>
      <c r="AH101" s="187">
        <f t="shared" si="166"/>
        <v>0</v>
      </c>
      <c r="AI101" s="187">
        <f t="shared" si="166"/>
        <v>0</v>
      </c>
      <c r="AJ101" s="187">
        <f t="shared" si="166"/>
        <v>0</v>
      </c>
      <c r="AK101" s="187">
        <f t="shared" si="166"/>
        <v>0</v>
      </c>
      <c r="AL101" s="187">
        <f t="shared" si="166"/>
        <v>0</v>
      </c>
      <c r="AM101" s="187">
        <f t="shared" si="166"/>
        <v>0</v>
      </c>
      <c r="AN101" s="187">
        <f t="shared" si="166"/>
        <v>0</v>
      </c>
      <c r="AO101" s="187">
        <f t="shared" si="166"/>
        <v>0</v>
      </c>
      <c r="AP101" s="187">
        <f t="shared" si="166"/>
        <v>0</v>
      </c>
      <c r="AQ101" s="187">
        <f t="shared" si="166"/>
        <v>0</v>
      </c>
      <c r="AR101" s="187">
        <f t="shared" si="166"/>
        <v>0</v>
      </c>
      <c r="AS101" s="187">
        <f t="shared" si="166"/>
        <v>0</v>
      </c>
      <c r="AT101" s="187">
        <f t="shared" si="166"/>
        <v>0</v>
      </c>
      <c r="AU101" s="187">
        <f t="shared" si="166"/>
        <v>0</v>
      </c>
      <c r="AV101" s="187">
        <f t="shared" si="166"/>
        <v>0</v>
      </c>
      <c r="AW101" s="187">
        <f t="shared" si="166"/>
        <v>0</v>
      </c>
      <c r="AX101" s="187">
        <f t="shared" si="166"/>
        <v>0</v>
      </c>
      <c r="AY101" s="187">
        <f t="shared" si="166"/>
        <v>0</v>
      </c>
      <c r="AZ101" s="187">
        <f t="shared" si="166"/>
        <v>0</v>
      </c>
      <c r="BA101" s="187">
        <f t="shared" si="166"/>
        <v>0</v>
      </c>
      <c r="BB101" s="187">
        <f t="shared" si="166"/>
        <v>0</v>
      </c>
      <c r="BC101" s="187">
        <f t="shared" si="166"/>
        <v>0</v>
      </c>
      <c r="BD101" s="187">
        <f t="shared" si="166"/>
        <v>0</v>
      </c>
      <c r="BE101" s="187">
        <f t="shared" si="166"/>
        <v>0</v>
      </c>
      <c r="BF101" s="187">
        <f t="shared" si="166"/>
        <v>0</v>
      </c>
      <c r="BG101" s="187">
        <f t="shared" si="166"/>
        <v>0</v>
      </c>
      <c r="BH101" s="187">
        <f t="shared" si="166"/>
        <v>0</v>
      </c>
      <c r="BI101" s="187">
        <f t="shared" si="166"/>
        <v>0</v>
      </c>
      <c r="BJ101" s="187">
        <f t="shared" si="166"/>
        <v>0</v>
      </c>
    </row>
    <row r="102" spans="1:62" s="151" customFormat="1" ht="15.75" x14ac:dyDescent="0.25">
      <c r="A102" s="200" t="s">
        <v>155</v>
      </c>
      <c r="B102" s="190">
        <f>+AVERAGE(G102:N102)</f>
        <v>18400</v>
      </c>
      <c r="C102" s="190">
        <f>+AVERAGE(O102:Z102)</f>
        <v>20148</v>
      </c>
      <c r="D102" s="190">
        <f>+AVERAGE(AA102:AL102)</f>
        <v>21659.100000000002</v>
      </c>
      <c r="E102" s="190">
        <f>+AVERAGE(AM102:AX102)</f>
        <v>22850.3505</v>
      </c>
      <c r="F102" s="190">
        <f>+AVERAGE(AY102:BJ102)</f>
        <v>24107.119777499993</v>
      </c>
      <c r="G102" s="211">
        <f>+PARÁMETROS!$C$19*1.6%</f>
        <v>18400</v>
      </c>
      <c r="H102" s="188">
        <f>+PARÁMETROS!$C$19*1.6%</f>
        <v>18400</v>
      </c>
      <c r="I102" s="188">
        <f>+PARÁMETROS!$C$19*1.6%</f>
        <v>18400</v>
      </c>
      <c r="J102" s="188">
        <f>+PARÁMETROS!$C$19*1.6%</f>
        <v>18400</v>
      </c>
      <c r="K102" s="188">
        <f>+PARÁMETROS!$C$19*1.6%</f>
        <v>18400</v>
      </c>
      <c r="L102" s="188">
        <f>+PARÁMETROS!$C$19*1.6%</f>
        <v>18400</v>
      </c>
      <c r="M102" s="188">
        <f>+PARÁMETROS!$C$19*1.6%</f>
        <v>18400</v>
      </c>
      <c r="N102" s="188">
        <f>+PARÁMETROS!$C$19*1.6%</f>
        <v>18400</v>
      </c>
      <c r="O102" s="188">
        <f>+PARÁMETROS!$D$19*1.6%</f>
        <v>20148</v>
      </c>
      <c r="P102" s="188">
        <f>+PARÁMETROS!$D$19*1.6%</f>
        <v>20148</v>
      </c>
      <c r="Q102" s="188">
        <f>+PARÁMETROS!$D$19*1.6%</f>
        <v>20148</v>
      </c>
      <c r="R102" s="188">
        <f>+PARÁMETROS!$D$19*1.6%</f>
        <v>20148</v>
      </c>
      <c r="S102" s="188">
        <f>+PARÁMETROS!$D$19*1.6%</f>
        <v>20148</v>
      </c>
      <c r="T102" s="188">
        <f>+PARÁMETROS!$D$19*1.6%</f>
        <v>20148</v>
      </c>
      <c r="U102" s="188">
        <f>+PARÁMETROS!$D$19*1.6%</f>
        <v>20148</v>
      </c>
      <c r="V102" s="188">
        <f>+PARÁMETROS!$D$19*1.6%</f>
        <v>20148</v>
      </c>
      <c r="W102" s="188">
        <f>+PARÁMETROS!$D$19*1.6%</f>
        <v>20148</v>
      </c>
      <c r="X102" s="188">
        <f>+PARÁMETROS!$D$19*1.6%</f>
        <v>20148</v>
      </c>
      <c r="Y102" s="188">
        <f>+PARÁMETROS!$D$19*1.6%</f>
        <v>20148</v>
      </c>
      <c r="Z102" s="188">
        <f>+PARÁMETROS!$D$19*1.6%</f>
        <v>20148</v>
      </c>
      <c r="AA102" s="188">
        <f>+PARÁMETROS!$E$19*1.6%</f>
        <v>21659.100000000002</v>
      </c>
      <c r="AB102" s="188">
        <f>+PARÁMETROS!$E$19*1.6%</f>
        <v>21659.100000000002</v>
      </c>
      <c r="AC102" s="188">
        <f>+PARÁMETROS!$E$19*1.6%</f>
        <v>21659.100000000002</v>
      </c>
      <c r="AD102" s="188">
        <f>+PARÁMETROS!$E$19*1.6%</f>
        <v>21659.100000000002</v>
      </c>
      <c r="AE102" s="188">
        <f>+PARÁMETROS!$E$19*1.6%</f>
        <v>21659.100000000002</v>
      </c>
      <c r="AF102" s="188">
        <f>+PARÁMETROS!$E$19*1.6%</f>
        <v>21659.100000000002</v>
      </c>
      <c r="AG102" s="188">
        <f>+PARÁMETROS!$E$19*1.6%</f>
        <v>21659.100000000002</v>
      </c>
      <c r="AH102" s="188">
        <f>+PARÁMETROS!$E$19*1.6%</f>
        <v>21659.100000000002</v>
      </c>
      <c r="AI102" s="188">
        <f>+PARÁMETROS!$E$19*1.6%</f>
        <v>21659.100000000002</v>
      </c>
      <c r="AJ102" s="188">
        <f>+PARÁMETROS!$E$19*1.6%</f>
        <v>21659.100000000002</v>
      </c>
      <c r="AK102" s="188">
        <f>+PARÁMETROS!$E$19*1.6%</f>
        <v>21659.100000000002</v>
      </c>
      <c r="AL102" s="188">
        <f>+PARÁMETROS!$E$19*1.6%</f>
        <v>21659.100000000002</v>
      </c>
      <c r="AM102" s="188">
        <f>+PARÁMETROS!$F$19*1.6%</f>
        <v>22850.3505</v>
      </c>
      <c r="AN102" s="188">
        <f>+PARÁMETROS!$F$19*1.6%</f>
        <v>22850.3505</v>
      </c>
      <c r="AO102" s="188">
        <f>+PARÁMETROS!$F$19*1.6%</f>
        <v>22850.3505</v>
      </c>
      <c r="AP102" s="188">
        <f>+PARÁMETROS!$F$19*1.6%</f>
        <v>22850.3505</v>
      </c>
      <c r="AQ102" s="188">
        <f>+PARÁMETROS!$F$19*1.6%</f>
        <v>22850.3505</v>
      </c>
      <c r="AR102" s="188">
        <f>+PARÁMETROS!$F$19*1.6%</f>
        <v>22850.3505</v>
      </c>
      <c r="AS102" s="188">
        <f>+PARÁMETROS!$F$19*1.6%</f>
        <v>22850.3505</v>
      </c>
      <c r="AT102" s="188">
        <f>+PARÁMETROS!$F$19*1.6%</f>
        <v>22850.3505</v>
      </c>
      <c r="AU102" s="188">
        <f>+PARÁMETROS!$F$19*1.6%</f>
        <v>22850.3505</v>
      </c>
      <c r="AV102" s="188">
        <f>+PARÁMETROS!$F$19*1.6%</f>
        <v>22850.3505</v>
      </c>
      <c r="AW102" s="188">
        <f>+PARÁMETROS!$F$19*1.6%</f>
        <v>22850.3505</v>
      </c>
      <c r="AX102" s="188">
        <f>+PARÁMETROS!$F$19*1.6%</f>
        <v>22850.3505</v>
      </c>
      <c r="AY102" s="188">
        <f>+PARÁMETROS!$G$19*1.6%</f>
        <v>24107.1197775</v>
      </c>
      <c r="AZ102" s="188">
        <f>+PARÁMETROS!$G$19*1.6%</f>
        <v>24107.1197775</v>
      </c>
      <c r="BA102" s="188">
        <f>+PARÁMETROS!$G$19*1.6%</f>
        <v>24107.1197775</v>
      </c>
      <c r="BB102" s="188">
        <f>+PARÁMETROS!$G$19*1.6%</f>
        <v>24107.1197775</v>
      </c>
      <c r="BC102" s="188">
        <f>+PARÁMETROS!$G$19*1.6%</f>
        <v>24107.1197775</v>
      </c>
      <c r="BD102" s="188">
        <f>+PARÁMETROS!$G$19*1.6%</f>
        <v>24107.1197775</v>
      </c>
      <c r="BE102" s="188">
        <f>+PARÁMETROS!$G$19*1.6%</f>
        <v>24107.1197775</v>
      </c>
      <c r="BF102" s="188">
        <f>+PARÁMETROS!$G$19*1.6%</f>
        <v>24107.1197775</v>
      </c>
      <c r="BG102" s="188">
        <f>+PARÁMETROS!$G$19*1.6%</f>
        <v>24107.1197775</v>
      </c>
      <c r="BH102" s="188">
        <f>+PARÁMETROS!$G$19*1.6%</f>
        <v>24107.1197775</v>
      </c>
      <c r="BI102" s="188">
        <f>+PARÁMETROS!$G$19*1.6%</f>
        <v>24107.1197775</v>
      </c>
      <c r="BJ102" s="188">
        <f>+PARÁMETROS!$G$19*1.6%</f>
        <v>24107.1197775</v>
      </c>
    </row>
    <row r="103" spans="1:62" s="151" customFormat="1" ht="15.75" x14ac:dyDescent="0.25">
      <c r="A103" s="200" t="s">
        <v>153</v>
      </c>
      <c r="B103" s="190">
        <f>+SUM(G103:N103)</f>
        <v>0</v>
      </c>
      <c r="C103" s="190">
        <f>+SUM(O103:Z103)</f>
        <v>0</v>
      </c>
      <c r="D103" s="190">
        <f>+SUM(AA103:AL103)</f>
        <v>0</v>
      </c>
      <c r="E103" s="190">
        <f>+SUM(AM103:AX103)</f>
        <v>0</v>
      </c>
      <c r="F103" s="190">
        <f>+SUM(AY103:BJ103)</f>
        <v>0</v>
      </c>
      <c r="G103" s="211">
        <f>+G102*G88</f>
        <v>0</v>
      </c>
      <c r="H103" s="233">
        <f>+H102*$BJ$89</f>
        <v>0</v>
      </c>
      <c r="I103" s="188">
        <v>0</v>
      </c>
      <c r="J103" s="188">
        <v>0</v>
      </c>
      <c r="K103" s="188">
        <v>0</v>
      </c>
      <c r="L103" s="188">
        <v>0</v>
      </c>
      <c r="M103" s="188">
        <v>0</v>
      </c>
      <c r="N103" s="188">
        <v>0</v>
      </c>
      <c r="O103" s="188">
        <v>0</v>
      </c>
      <c r="P103" s="188">
        <v>0</v>
      </c>
      <c r="Q103" s="188">
        <v>0</v>
      </c>
      <c r="R103" s="188">
        <v>0</v>
      </c>
      <c r="S103" s="188">
        <v>0</v>
      </c>
      <c r="T103" s="188">
        <v>0</v>
      </c>
      <c r="U103" s="188">
        <v>0</v>
      </c>
      <c r="V103" s="188">
        <v>0</v>
      </c>
      <c r="W103" s="188">
        <v>0</v>
      </c>
      <c r="X103" s="188">
        <v>0</v>
      </c>
      <c r="Y103" s="188">
        <v>0</v>
      </c>
      <c r="Z103" s="188">
        <v>0</v>
      </c>
      <c r="AA103" s="188">
        <v>0</v>
      </c>
      <c r="AB103" s="188">
        <v>0</v>
      </c>
      <c r="AC103" s="188">
        <v>0</v>
      </c>
      <c r="AD103" s="188">
        <v>0</v>
      </c>
      <c r="AE103" s="188">
        <v>0</v>
      </c>
      <c r="AF103" s="188">
        <v>0</v>
      </c>
      <c r="AG103" s="188">
        <v>0</v>
      </c>
      <c r="AH103" s="188">
        <v>0</v>
      </c>
      <c r="AI103" s="188">
        <v>0</v>
      </c>
      <c r="AJ103" s="188">
        <v>0</v>
      </c>
      <c r="AK103" s="188">
        <v>0</v>
      </c>
      <c r="AL103" s="188">
        <v>0</v>
      </c>
      <c r="AM103" s="188">
        <v>0</v>
      </c>
      <c r="AN103" s="188">
        <v>0</v>
      </c>
      <c r="AO103" s="188">
        <v>0</v>
      </c>
      <c r="AP103" s="188">
        <v>0</v>
      </c>
      <c r="AQ103" s="188">
        <v>0</v>
      </c>
      <c r="AR103" s="188">
        <v>0</v>
      </c>
      <c r="AS103" s="188">
        <v>0</v>
      </c>
      <c r="AT103" s="188">
        <v>0</v>
      </c>
      <c r="AU103" s="188">
        <v>0</v>
      </c>
      <c r="AV103" s="188">
        <v>0</v>
      </c>
      <c r="AW103" s="188">
        <v>0</v>
      </c>
      <c r="AX103" s="188">
        <v>0</v>
      </c>
      <c r="AY103" s="188">
        <v>0</v>
      </c>
      <c r="AZ103" s="188">
        <v>0</v>
      </c>
      <c r="BA103" s="188">
        <v>0</v>
      </c>
      <c r="BB103" s="188">
        <v>0</v>
      </c>
      <c r="BC103" s="188">
        <v>0</v>
      </c>
      <c r="BD103" s="188">
        <v>0</v>
      </c>
      <c r="BE103" s="188">
        <v>0</v>
      </c>
      <c r="BF103" s="188">
        <v>0</v>
      </c>
      <c r="BG103" s="188">
        <v>0</v>
      </c>
      <c r="BH103" s="188">
        <v>0</v>
      </c>
      <c r="BI103" s="188">
        <v>0</v>
      </c>
      <c r="BJ103" s="188">
        <v>0</v>
      </c>
    </row>
    <row r="104" spans="1:62" s="151" customFormat="1" ht="15.75" x14ac:dyDescent="0.25">
      <c r="A104" s="200" t="s">
        <v>192</v>
      </c>
      <c r="B104" s="190">
        <f>+AVERAGE(G104:N104)</f>
        <v>26450</v>
      </c>
      <c r="C104" s="190">
        <f>+AVERAGE(O104:Z104)</f>
        <v>28962.75</v>
      </c>
      <c r="D104" s="190">
        <f>+AVERAGE(AA104:AL104)</f>
        <v>31134.956249999992</v>
      </c>
      <c r="E104" s="190">
        <f>+AVERAGE(AM104:AX104)</f>
        <v>32847.378843749997</v>
      </c>
      <c r="F104" s="190">
        <f>+AVERAGE(AY104:BJ104)</f>
        <v>34653.984680156245</v>
      </c>
      <c r="G104" s="211">
        <f>+PARÁMETROS!$C$19*2.3%</f>
        <v>26450</v>
      </c>
      <c r="H104" s="188">
        <f>+PARÁMETROS!$C$19*2.3%</f>
        <v>26450</v>
      </c>
      <c r="I104" s="188">
        <f>+PARÁMETROS!$C$19*2.3%</f>
        <v>26450</v>
      </c>
      <c r="J104" s="188">
        <f>+PARÁMETROS!$C$19*2.3%</f>
        <v>26450</v>
      </c>
      <c r="K104" s="188">
        <f>+PARÁMETROS!$C$19*2.3%</f>
        <v>26450</v>
      </c>
      <c r="L104" s="188">
        <f>+PARÁMETROS!$C$19*2.3%</f>
        <v>26450</v>
      </c>
      <c r="M104" s="188">
        <f>+PARÁMETROS!$C$19*2.3%</f>
        <v>26450</v>
      </c>
      <c r="N104" s="188">
        <f>+PARÁMETROS!$C$19*2.3%</f>
        <v>26450</v>
      </c>
      <c r="O104" s="188">
        <f>+PARÁMETROS!$D$19*2.3%</f>
        <v>28962.75</v>
      </c>
      <c r="P104" s="188">
        <f>+PARÁMETROS!$D$19*2.3%</f>
        <v>28962.75</v>
      </c>
      <c r="Q104" s="188">
        <f>+PARÁMETROS!$D$19*2.3%</f>
        <v>28962.75</v>
      </c>
      <c r="R104" s="188">
        <f>+PARÁMETROS!$D$19*2.3%</f>
        <v>28962.75</v>
      </c>
      <c r="S104" s="188">
        <f>+PARÁMETROS!$D$19*2.3%</f>
        <v>28962.75</v>
      </c>
      <c r="T104" s="188">
        <f>+PARÁMETROS!$D$19*2.3%</f>
        <v>28962.75</v>
      </c>
      <c r="U104" s="188">
        <f>+PARÁMETROS!$D$19*2.3%</f>
        <v>28962.75</v>
      </c>
      <c r="V104" s="188">
        <f>+PARÁMETROS!$D$19*2.3%</f>
        <v>28962.75</v>
      </c>
      <c r="W104" s="188">
        <f>+PARÁMETROS!$D$19*2.3%</f>
        <v>28962.75</v>
      </c>
      <c r="X104" s="188">
        <f>+PARÁMETROS!$D$19*2.3%</f>
        <v>28962.75</v>
      </c>
      <c r="Y104" s="188">
        <f>+PARÁMETROS!$D$19*2.3%</f>
        <v>28962.75</v>
      </c>
      <c r="Z104" s="188">
        <f>+PARÁMETROS!$D$19*2.3%</f>
        <v>28962.75</v>
      </c>
      <c r="AA104" s="188">
        <f>+PARÁMETROS!$E$19*2.3%</f>
        <v>31134.956249999999</v>
      </c>
      <c r="AB104" s="188">
        <f>+PARÁMETROS!$E$19*2.3%</f>
        <v>31134.956249999999</v>
      </c>
      <c r="AC104" s="188">
        <f>+PARÁMETROS!$E$19*2.3%</f>
        <v>31134.956249999999</v>
      </c>
      <c r="AD104" s="188">
        <f>+PARÁMETROS!$E$19*2.3%</f>
        <v>31134.956249999999</v>
      </c>
      <c r="AE104" s="188">
        <f>+PARÁMETROS!$E$19*2.3%</f>
        <v>31134.956249999999</v>
      </c>
      <c r="AF104" s="188">
        <f>+PARÁMETROS!$E$19*2.3%</f>
        <v>31134.956249999999</v>
      </c>
      <c r="AG104" s="188">
        <f>+PARÁMETROS!$E$19*2.3%</f>
        <v>31134.956249999999</v>
      </c>
      <c r="AH104" s="188">
        <f>+PARÁMETROS!$E$19*2.3%</f>
        <v>31134.956249999999</v>
      </c>
      <c r="AI104" s="188">
        <f>+PARÁMETROS!$E$19*2.3%</f>
        <v>31134.956249999999</v>
      </c>
      <c r="AJ104" s="188">
        <f>+PARÁMETROS!$E$19*2.3%</f>
        <v>31134.956249999999</v>
      </c>
      <c r="AK104" s="188">
        <f>+PARÁMETROS!$E$19*2.3%</f>
        <v>31134.956249999999</v>
      </c>
      <c r="AL104" s="188">
        <f>+PARÁMETROS!$E$19*2.3%</f>
        <v>31134.956249999999</v>
      </c>
      <c r="AM104" s="188">
        <f>+PARÁMETROS!$F$19*2.3%</f>
        <v>32847.378843749997</v>
      </c>
      <c r="AN104" s="188">
        <f>+PARÁMETROS!$F$19*2.3%</f>
        <v>32847.378843749997</v>
      </c>
      <c r="AO104" s="188">
        <f>+PARÁMETROS!$F$19*2.3%</f>
        <v>32847.378843749997</v>
      </c>
      <c r="AP104" s="188">
        <f>+PARÁMETROS!$F$19*2.3%</f>
        <v>32847.378843749997</v>
      </c>
      <c r="AQ104" s="188">
        <f>+PARÁMETROS!$F$19*2.3%</f>
        <v>32847.378843749997</v>
      </c>
      <c r="AR104" s="188">
        <f>+PARÁMETROS!$F$19*2.3%</f>
        <v>32847.378843749997</v>
      </c>
      <c r="AS104" s="188">
        <f>+PARÁMETROS!$F$19*2.3%</f>
        <v>32847.378843749997</v>
      </c>
      <c r="AT104" s="188">
        <f>+PARÁMETROS!$F$19*2.3%</f>
        <v>32847.378843749997</v>
      </c>
      <c r="AU104" s="188">
        <f>+PARÁMETROS!$F$19*2.3%</f>
        <v>32847.378843749997</v>
      </c>
      <c r="AV104" s="188">
        <f>+PARÁMETROS!$F$19*2.3%</f>
        <v>32847.378843749997</v>
      </c>
      <c r="AW104" s="188">
        <f>+PARÁMETROS!$F$19*2.3%</f>
        <v>32847.378843749997</v>
      </c>
      <c r="AX104" s="188">
        <f>+PARÁMETROS!$F$19*2.3%</f>
        <v>32847.378843749997</v>
      </c>
      <c r="AY104" s="188">
        <f>+PARÁMETROS!$G$19*2.3%</f>
        <v>34653.984680156253</v>
      </c>
      <c r="AZ104" s="188">
        <f>+PARÁMETROS!$G$19*2.3%</f>
        <v>34653.984680156253</v>
      </c>
      <c r="BA104" s="188">
        <f>+PARÁMETROS!$G$19*2.3%</f>
        <v>34653.984680156253</v>
      </c>
      <c r="BB104" s="188">
        <f>+PARÁMETROS!$G$19*2.3%</f>
        <v>34653.984680156253</v>
      </c>
      <c r="BC104" s="188">
        <f>+PARÁMETROS!$G$19*2.3%</f>
        <v>34653.984680156253</v>
      </c>
      <c r="BD104" s="188">
        <f>+PARÁMETROS!$G$19*2.3%</f>
        <v>34653.984680156253</v>
      </c>
      <c r="BE104" s="188">
        <f>+PARÁMETROS!$G$19*2.3%</f>
        <v>34653.984680156253</v>
      </c>
      <c r="BF104" s="188">
        <f>+PARÁMETROS!$G$19*2.3%</f>
        <v>34653.984680156253</v>
      </c>
      <c r="BG104" s="188">
        <f>+PARÁMETROS!$G$19*2.3%</f>
        <v>34653.984680156253</v>
      </c>
      <c r="BH104" s="188">
        <f>+PARÁMETROS!$G$19*2.3%</f>
        <v>34653.984680156253</v>
      </c>
      <c r="BI104" s="188">
        <f>+PARÁMETROS!$G$19*2.3%</f>
        <v>34653.984680156253</v>
      </c>
      <c r="BJ104" s="188">
        <f>+PARÁMETROS!$G$19*2.3%</f>
        <v>34653.984680156253</v>
      </c>
    </row>
    <row r="105" spans="1:62" s="151" customFormat="1" ht="15.75" x14ac:dyDescent="0.25">
      <c r="A105" s="200" t="s">
        <v>154</v>
      </c>
      <c r="B105" s="190">
        <f>+SUM(G105:N105)</f>
        <v>0</v>
      </c>
      <c r="C105" s="190">
        <f>+SUM(O105:Z105)</f>
        <v>0</v>
      </c>
      <c r="D105" s="190">
        <f>+SUM(AA105:AL105)</f>
        <v>0</v>
      </c>
      <c r="E105" s="190">
        <f>+SUM(AM105:AX105)</f>
        <v>0</v>
      </c>
      <c r="F105" s="190">
        <f>+SUM(AY105:BJ105)</f>
        <v>0</v>
      </c>
      <c r="G105" s="211"/>
      <c r="H105" s="188">
        <f>+G89*G104</f>
        <v>0</v>
      </c>
      <c r="I105" s="188">
        <f t="shared" ref="I105:BJ105" si="167">+H89*H104</f>
        <v>0</v>
      </c>
      <c r="J105" s="188">
        <f t="shared" si="167"/>
        <v>0</v>
      </c>
      <c r="K105" s="188">
        <f t="shared" si="167"/>
        <v>0</v>
      </c>
      <c r="L105" s="188">
        <f t="shared" si="167"/>
        <v>0</v>
      </c>
      <c r="M105" s="188">
        <f t="shared" si="167"/>
        <v>0</v>
      </c>
      <c r="N105" s="188">
        <f t="shared" si="167"/>
        <v>0</v>
      </c>
      <c r="O105" s="188">
        <f t="shared" si="167"/>
        <v>0</v>
      </c>
      <c r="P105" s="188">
        <f t="shared" si="167"/>
        <v>0</v>
      </c>
      <c r="Q105" s="188">
        <f t="shared" si="167"/>
        <v>0</v>
      </c>
      <c r="R105" s="188">
        <f t="shared" si="167"/>
        <v>0</v>
      </c>
      <c r="S105" s="188">
        <f t="shared" si="167"/>
        <v>0</v>
      </c>
      <c r="T105" s="188">
        <f t="shared" si="167"/>
        <v>0</v>
      </c>
      <c r="U105" s="188">
        <f t="shared" si="167"/>
        <v>0</v>
      </c>
      <c r="V105" s="188">
        <f t="shared" si="167"/>
        <v>0</v>
      </c>
      <c r="W105" s="188">
        <f t="shared" si="167"/>
        <v>0</v>
      </c>
      <c r="X105" s="188">
        <f t="shared" si="167"/>
        <v>0</v>
      </c>
      <c r="Y105" s="188">
        <f t="shared" si="167"/>
        <v>0</v>
      </c>
      <c r="Z105" s="188">
        <f t="shared" si="167"/>
        <v>0</v>
      </c>
      <c r="AA105" s="188">
        <f t="shared" si="167"/>
        <v>0</v>
      </c>
      <c r="AB105" s="188">
        <f t="shared" si="167"/>
        <v>0</v>
      </c>
      <c r="AC105" s="188">
        <f t="shared" si="167"/>
        <v>0</v>
      </c>
      <c r="AD105" s="188">
        <f t="shared" si="167"/>
        <v>0</v>
      </c>
      <c r="AE105" s="188">
        <f t="shared" si="167"/>
        <v>0</v>
      </c>
      <c r="AF105" s="188">
        <f t="shared" si="167"/>
        <v>0</v>
      </c>
      <c r="AG105" s="188">
        <f t="shared" si="167"/>
        <v>0</v>
      </c>
      <c r="AH105" s="188">
        <f t="shared" si="167"/>
        <v>0</v>
      </c>
      <c r="AI105" s="188">
        <f t="shared" si="167"/>
        <v>0</v>
      </c>
      <c r="AJ105" s="188">
        <f t="shared" si="167"/>
        <v>0</v>
      </c>
      <c r="AK105" s="188">
        <f t="shared" si="167"/>
        <v>0</v>
      </c>
      <c r="AL105" s="188">
        <f t="shared" si="167"/>
        <v>0</v>
      </c>
      <c r="AM105" s="188">
        <f t="shared" si="167"/>
        <v>0</v>
      </c>
      <c r="AN105" s="188">
        <f t="shared" si="167"/>
        <v>0</v>
      </c>
      <c r="AO105" s="188">
        <f t="shared" si="167"/>
        <v>0</v>
      </c>
      <c r="AP105" s="188">
        <f t="shared" si="167"/>
        <v>0</v>
      </c>
      <c r="AQ105" s="188">
        <f t="shared" si="167"/>
        <v>0</v>
      </c>
      <c r="AR105" s="188">
        <f t="shared" si="167"/>
        <v>0</v>
      </c>
      <c r="AS105" s="188">
        <f t="shared" si="167"/>
        <v>0</v>
      </c>
      <c r="AT105" s="188">
        <f t="shared" si="167"/>
        <v>0</v>
      </c>
      <c r="AU105" s="188">
        <f t="shared" si="167"/>
        <v>0</v>
      </c>
      <c r="AV105" s="188">
        <f t="shared" si="167"/>
        <v>0</v>
      </c>
      <c r="AW105" s="188">
        <f t="shared" si="167"/>
        <v>0</v>
      </c>
      <c r="AX105" s="188">
        <f t="shared" si="167"/>
        <v>0</v>
      </c>
      <c r="AY105" s="188">
        <f t="shared" si="167"/>
        <v>0</v>
      </c>
      <c r="AZ105" s="188">
        <f t="shared" si="167"/>
        <v>0</v>
      </c>
      <c r="BA105" s="188">
        <f t="shared" si="167"/>
        <v>0</v>
      </c>
      <c r="BB105" s="188">
        <f t="shared" si="167"/>
        <v>0</v>
      </c>
      <c r="BC105" s="188">
        <f t="shared" si="167"/>
        <v>0</v>
      </c>
      <c r="BD105" s="188">
        <f t="shared" si="167"/>
        <v>0</v>
      </c>
      <c r="BE105" s="188">
        <f t="shared" si="167"/>
        <v>0</v>
      </c>
      <c r="BF105" s="188">
        <f t="shared" si="167"/>
        <v>0</v>
      </c>
      <c r="BG105" s="188">
        <f t="shared" si="167"/>
        <v>0</v>
      </c>
      <c r="BH105" s="188">
        <f t="shared" si="167"/>
        <v>0</v>
      </c>
      <c r="BI105" s="188">
        <f t="shared" si="167"/>
        <v>0</v>
      </c>
      <c r="BJ105" s="188">
        <f t="shared" si="167"/>
        <v>0</v>
      </c>
    </row>
    <row r="106" spans="1:62" s="151" customFormat="1" ht="15.75" x14ac:dyDescent="0.25">
      <c r="A106" s="201" t="s">
        <v>158</v>
      </c>
      <c r="B106" s="190">
        <f>+SUM(G106:N106)</f>
        <v>0</v>
      </c>
      <c r="C106" s="190">
        <f>+SUM(O106:Z106)</f>
        <v>0</v>
      </c>
      <c r="D106" s="190">
        <f>+SUM(AA106:AL106)</f>
        <v>0</v>
      </c>
      <c r="E106" s="190">
        <f>+SUM(AM106:AX106)</f>
        <v>0</v>
      </c>
      <c r="F106" s="190">
        <f>+SUM(AY106:BJ106)</f>
        <v>0</v>
      </c>
      <c r="G106" s="212">
        <f>+G100*0.6%</f>
        <v>0</v>
      </c>
      <c r="H106" s="190">
        <f t="shared" ref="H106:BJ106" si="168">+H100*0.6%</f>
        <v>0</v>
      </c>
      <c r="I106" s="190">
        <f t="shared" si="168"/>
        <v>0</v>
      </c>
      <c r="J106" s="190">
        <f t="shared" si="168"/>
        <v>0</v>
      </c>
      <c r="K106" s="190">
        <f t="shared" si="168"/>
        <v>0</v>
      </c>
      <c r="L106" s="190">
        <f t="shared" si="168"/>
        <v>0</v>
      </c>
      <c r="M106" s="190">
        <f t="shared" si="168"/>
        <v>0</v>
      </c>
      <c r="N106" s="190">
        <f t="shared" si="168"/>
        <v>0</v>
      </c>
      <c r="O106" s="190">
        <f t="shared" si="168"/>
        <v>0</v>
      </c>
      <c r="P106" s="190">
        <f t="shared" si="168"/>
        <v>0</v>
      </c>
      <c r="Q106" s="190">
        <f t="shared" si="168"/>
        <v>0</v>
      </c>
      <c r="R106" s="190">
        <f t="shared" si="168"/>
        <v>0</v>
      </c>
      <c r="S106" s="190">
        <f t="shared" si="168"/>
        <v>0</v>
      </c>
      <c r="T106" s="190">
        <f t="shared" si="168"/>
        <v>0</v>
      </c>
      <c r="U106" s="190">
        <f t="shared" si="168"/>
        <v>0</v>
      </c>
      <c r="V106" s="190">
        <f t="shared" si="168"/>
        <v>0</v>
      </c>
      <c r="W106" s="190">
        <f t="shared" si="168"/>
        <v>0</v>
      </c>
      <c r="X106" s="190">
        <f t="shared" si="168"/>
        <v>0</v>
      </c>
      <c r="Y106" s="190">
        <f t="shared" si="168"/>
        <v>0</v>
      </c>
      <c r="Z106" s="190">
        <f t="shared" si="168"/>
        <v>0</v>
      </c>
      <c r="AA106" s="190">
        <f t="shared" si="168"/>
        <v>0</v>
      </c>
      <c r="AB106" s="190">
        <f t="shared" si="168"/>
        <v>0</v>
      </c>
      <c r="AC106" s="190">
        <f t="shared" si="168"/>
        <v>0</v>
      </c>
      <c r="AD106" s="190">
        <f t="shared" si="168"/>
        <v>0</v>
      </c>
      <c r="AE106" s="190">
        <f t="shared" si="168"/>
        <v>0</v>
      </c>
      <c r="AF106" s="190">
        <f t="shared" si="168"/>
        <v>0</v>
      </c>
      <c r="AG106" s="190">
        <f t="shared" si="168"/>
        <v>0</v>
      </c>
      <c r="AH106" s="190">
        <f t="shared" si="168"/>
        <v>0</v>
      </c>
      <c r="AI106" s="190">
        <f t="shared" si="168"/>
        <v>0</v>
      </c>
      <c r="AJ106" s="190">
        <f t="shared" si="168"/>
        <v>0</v>
      </c>
      <c r="AK106" s="190">
        <f t="shared" si="168"/>
        <v>0</v>
      </c>
      <c r="AL106" s="190">
        <f t="shared" si="168"/>
        <v>0</v>
      </c>
      <c r="AM106" s="190">
        <f t="shared" si="168"/>
        <v>0</v>
      </c>
      <c r="AN106" s="190">
        <f t="shared" si="168"/>
        <v>0</v>
      </c>
      <c r="AO106" s="190">
        <f t="shared" si="168"/>
        <v>0</v>
      </c>
      <c r="AP106" s="190">
        <f t="shared" si="168"/>
        <v>0</v>
      </c>
      <c r="AQ106" s="190">
        <f t="shared" si="168"/>
        <v>0</v>
      </c>
      <c r="AR106" s="190">
        <f t="shared" si="168"/>
        <v>0</v>
      </c>
      <c r="AS106" s="190">
        <f t="shared" si="168"/>
        <v>0</v>
      </c>
      <c r="AT106" s="190">
        <f t="shared" si="168"/>
        <v>0</v>
      </c>
      <c r="AU106" s="190">
        <f t="shared" si="168"/>
        <v>0</v>
      </c>
      <c r="AV106" s="190">
        <f t="shared" si="168"/>
        <v>0</v>
      </c>
      <c r="AW106" s="190">
        <f t="shared" si="168"/>
        <v>0</v>
      </c>
      <c r="AX106" s="190">
        <f t="shared" si="168"/>
        <v>0</v>
      </c>
      <c r="AY106" s="190">
        <f t="shared" si="168"/>
        <v>0</v>
      </c>
      <c r="AZ106" s="190">
        <f t="shared" si="168"/>
        <v>0</v>
      </c>
      <c r="BA106" s="190">
        <f t="shared" si="168"/>
        <v>0</v>
      </c>
      <c r="BB106" s="190">
        <f t="shared" si="168"/>
        <v>0</v>
      </c>
      <c r="BC106" s="190">
        <f t="shared" si="168"/>
        <v>0</v>
      </c>
      <c r="BD106" s="190">
        <f t="shared" si="168"/>
        <v>0</v>
      </c>
      <c r="BE106" s="190">
        <f t="shared" si="168"/>
        <v>0</v>
      </c>
      <c r="BF106" s="190">
        <f t="shared" si="168"/>
        <v>0</v>
      </c>
      <c r="BG106" s="190">
        <f t="shared" si="168"/>
        <v>0</v>
      </c>
      <c r="BH106" s="190">
        <f t="shared" si="168"/>
        <v>0</v>
      </c>
      <c r="BI106" s="190">
        <f t="shared" si="168"/>
        <v>0</v>
      </c>
      <c r="BJ106" s="190">
        <f t="shared" si="168"/>
        <v>0</v>
      </c>
    </row>
    <row r="107" spans="1:62" s="151" customFormat="1" ht="15.75" x14ac:dyDescent="0.25">
      <c r="A107" s="201" t="s">
        <v>163</v>
      </c>
      <c r="B107" s="190">
        <f>+SUM(G107:N107)</f>
        <v>0</v>
      </c>
      <c r="C107" s="190">
        <f>+SUM(O107:Z107)</f>
        <v>0</v>
      </c>
      <c r="D107" s="190">
        <f>+SUM(AA107:AL107)</f>
        <v>0</v>
      </c>
      <c r="E107" s="190">
        <f>+SUM(AM107:AX107)</f>
        <v>0</v>
      </c>
      <c r="F107" s="190">
        <f>+SUM(AY107:BJ107)</f>
        <v>0</v>
      </c>
      <c r="G107" s="212">
        <v>0</v>
      </c>
      <c r="H107" s="190">
        <v>0</v>
      </c>
      <c r="I107" s="190">
        <v>0</v>
      </c>
      <c r="J107" s="190">
        <v>0</v>
      </c>
      <c r="K107" s="190">
        <v>0</v>
      </c>
      <c r="L107" s="190">
        <v>0</v>
      </c>
      <c r="M107" s="190">
        <v>0</v>
      </c>
      <c r="N107" s="190">
        <v>0</v>
      </c>
      <c r="O107" s="190">
        <v>0</v>
      </c>
      <c r="P107" s="190">
        <v>0</v>
      </c>
      <c r="Q107" s="190">
        <v>0</v>
      </c>
      <c r="R107" s="190">
        <v>0</v>
      </c>
      <c r="S107" s="190">
        <v>0</v>
      </c>
      <c r="T107" s="190">
        <v>0</v>
      </c>
      <c r="U107" s="190">
        <v>0</v>
      </c>
      <c r="V107" s="190">
        <v>0</v>
      </c>
      <c r="W107" s="190">
        <v>0</v>
      </c>
      <c r="X107" s="190">
        <v>0</v>
      </c>
      <c r="Y107" s="190">
        <v>0</v>
      </c>
      <c r="Z107" s="190">
        <v>0</v>
      </c>
      <c r="AA107" s="190">
        <v>0</v>
      </c>
      <c r="AB107" s="190">
        <v>0</v>
      </c>
      <c r="AC107" s="190">
        <v>0</v>
      </c>
      <c r="AD107" s="190">
        <v>0</v>
      </c>
      <c r="AE107" s="190">
        <v>0</v>
      </c>
      <c r="AF107" s="190">
        <v>0</v>
      </c>
      <c r="AG107" s="190">
        <v>0</v>
      </c>
      <c r="AH107" s="190">
        <v>0</v>
      </c>
      <c r="AI107" s="190">
        <v>0</v>
      </c>
      <c r="AJ107" s="190">
        <v>0</v>
      </c>
      <c r="AK107" s="190">
        <v>0</v>
      </c>
      <c r="AL107" s="190">
        <v>0</v>
      </c>
      <c r="AM107" s="190">
        <v>0</v>
      </c>
      <c r="AN107" s="190">
        <v>0</v>
      </c>
      <c r="AO107" s="190">
        <v>0</v>
      </c>
      <c r="AP107" s="190">
        <v>0</v>
      </c>
      <c r="AQ107" s="190">
        <v>0</v>
      </c>
      <c r="AR107" s="190">
        <v>0</v>
      </c>
      <c r="AS107" s="190">
        <v>0</v>
      </c>
      <c r="AT107" s="190">
        <v>0</v>
      </c>
      <c r="AU107" s="190">
        <v>0</v>
      </c>
      <c r="AV107" s="190">
        <v>0</v>
      </c>
      <c r="AW107" s="190">
        <v>0</v>
      </c>
      <c r="AX107" s="190">
        <v>0</v>
      </c>
      <c r="AY107" s="190">
        <v>0</v>
      </c>
      <c r="AZ107" s="190">
        <v>0</v>
      </c>
      <c r="BA107" s="190">
        <v>0</v>
      </c>
      <c r="BB107" s="190">
        <v>0</v>
      </c>
      <c r="BC107" s="190">
        <v>0</v>
      </c>
      <c r="BD107" s="190">
        <v>0</v>
      </c>
      <c r="BE107" s="190">
        <v>0</v>
      </c>
      <c r="BF107" s="190">
        <v>0</v>
      </c>
      <c r="BG107" s="190">
        <v>0</v>
      </c>
      <c r="BH107" s="190">
        <v>0</v>
      </c>
      <c r="BI107" s="190">
        <v>0</v>
      </c>
      <c r="BJ107" s="190">
        <v>0</v>
      </c>
    </row>
    <row r="108" spans="1:62" s="151" customFormat="1" ht="15.75" x14ac:dyDescent="0.25">
      <c r="A108" s="201"/>
      <c r="B108" s="190"/>
      <c r="C108" s="190"/>
      <c r="D108" s="190"/>
      <c r="E108" s="190"/>
      <c r="F108" s="190"/>
      <c r="G108" s="212">
        <v>0</v>
      </c>
      <c r="H108" s="212"/>
      <c r="I108" s="212">
        <v>0</v>
      </c>
      <c r="J108" s="212">
        <v>0</v>
      </c>
      <c r="K108" s="212">
        <f t="shared" ref="K108:BJ108" si="169">+J108</f>
        <v>0</v>
      </c>
      <c r="L108" s="212">
        <f t="shared" si="169"/>
        <v>0</v>
      </c>
      <c r="M108" s="212">
        <f t="shared" si="169"/>
        <v>0</v>
      </c>
      <c r="N108" s="212">
        <f t="shared" si="169"/>
        <v>0</v>
      </c>
      <c r="O108" s="212">
        <f t="shared" si="169"/>
        <v>0</v>
      </c>
      <c r="P108" s="212">
        <f t="shared" si="169"/>
        <v>0</v>
      </c>
      <c r="Q108" s="212">
        <f t="shared" si="169"/>
        <v>0</v>
      </c>
      <c r="R108" s="212">
        <f t="shared" si="169"/>
        <v>0</v>
      </c>
      <c r="S108" s="212">
        <f t="shared" si="169"/>
        <v>0</v>
      </c>
      <c r="T108" s="212">
        <f t="shared" si="169"/>
        <v>0</v>
      </c>
      <c r="U108" s="212">
        <f t="shared" si="169"/>
        <v>0</v>
      </c>
      <c r="V108" s="212">
        <f t="shared" si="169"/>
        <v>0</v>
      </c>
      <c r="W108" s="212">
        <f t="shared" si="169"/>
        <v>0</v>
      </c>
      <c r="X108" s="212">
        <f t="shared" si="169"/>
        <v>0</v>
      </c>
      <c r="Y108" s="212">
        <f t="shared" si="169"/>
        <v>0</v>
      </c>
      <c r="Z108" s="212">
        <f t="shared" si="169"/>
        <v>0</v>
      </c>
      <c r="AA108" s="212">
        <f t="shared" si="169"/>
        <v>0</v>
      </c>
      <c r="AB108" s="212">
        <f t="shared" si="169"/>
        <v>0</v>
      </c>
      <c r="AC108" s="212">
        <f t="shared" si="169"/>
        <v>0</v>
      </c>
      <c r="AD108" s="212">
        <f t="shared" si="169"/>
        <v>0</v>
      </c>
      <c r="AE108" s="212">
        <f t="shared" si="169"/>
        <v>0</v>
      </c>
      <c r="AF108" s="212">
        <f t="shared" si="169"/>
        <v>0</v>
      </c>
      <c r="AG108" s="212">
        <f t="shared" si="169"/>
        <v>0</v>
      </c>
      <c r="AH108" s="212">
        <f t="shared" si="169"/>
        <v>0</v>
      </c>
      <c r="AI108" s="212">
        <f t="shared" si="169"/>
        <v>0</v>
      </c>
      <c r="AJ108" s="212">
        <f t="shared" si="169"/>
        <v>0</v>
      </c>
      <c r="AK108" s="212">
        <f t="shared" si="169"/>
        <v>0</v>
      </c>
      <c r="AL108" s="212">
        <f t="shared" si="169"/>
        <v>0</v>
      </c>
      <c r="AM108" s="212">
        <f t="shared" si="169"/>
        <v>0</v>
      </c>
      <c r="AN108" s="212">
        <f t="shared" si="169"/>
        <v>0</v>
      </c>
      <c r="AO108" s="212">
        <f t="shared" si="169"/>
        <v>0</v>
      </c>
      <c r="AP108" s="212">
        <f t="shared" si="169"/>
        <v>0</v>
      </c>
      <c r="AQ108" s="212">
        <f t="shared" si="169"/>
        <v>0</v>
      </c>
      <c r="AR108" s="212">
        <f t="shared" si="169"/>
        <v>0</v>
      </c>
      <c r="AS108" s="212">
        <f t="shared" si="169"/>
        <v>0</v>
      </c>
      <c r="AT108" s="212">
        <f t="shared" si="169"/>
        <v>0</v>
      </c>
      <c r="AU108" s="212">
        <f t="shared" si="169"/>
        <v>0</v>
      </c>
      <c r="AV108" s="212">
        <f t="shared" si="169"/>
        <v>0</v>
      </c>
      <c r="AW108" s="212">
        <f t="shared" si="169"/>
        <v>0</v>
      </c>
      <c r="AX108" s="212">
        <f t="shared" si="169"/>
        <v>0</v>
      </c>
      <c r="AY108" s="212">
        <f t="shared" si="169"/>
        <v>0</v>
      </c>
      <c r="AZ108" s="212">
        <f t="shared" si="169"/>
        <v>0</v>
      </c>
      <c r="BA108" s="212">
        <f t="shared" si="169"/>
        <v>0</v>
      </c>
      <c r="BB108" s="212">
        <f t="shared" si="169"/>
        <v>0</v>
      </c>
      <c r="BC108" s="212">
        <f t="shared" si="169"/>
        <v>0</v>
      </c>
      <c r="BD108" s="212">
        <f t="shared" si="169"/>
        <v>0</v>
      </c>
      <c r="BE108" s="212">
        <f t="shared" si="169"/>
        <v>0</v>
      </c>
      <c r="BF108" s="212">
        <f t="shared" si="169"/>
        <v>0</v>
      </c>
      <c r="BG108" s="212">
        <f t="shared" si="169"/>
        <v>0</v>
      </c>
      <c r="BH108" s="212">
        <f t="shared" si="169"/>
        <v>0</v>
      </c>
      <c r="BI108" s="212">
        <f t="shared" si="169"/>
        <v>0</v>
      </c>
      <c r="BJ108" s="212">
        <f t="shared" si="169"/>
        <v>0</v>
      </c>
    </row>
    <row r="109" spans="1:62" s="151" customFormat="1" ht="15.75" x14ac:dyDescent="0.25">
      <c r="A109" s="201" t="s">
        <v>156</v>
      </c>
      <c r="B109" s="190">
        <f>+SUM(G109:N109)</f>
        <v>0</v>
      </c>
      <c r="C109" s="190">
        <f>+SUM(O109:Z109)</f>
        <v>0</v>
      </c>
      <c r="D109" s="190">
        <f>+SUM(AA109:AL109)</f>
        <v>0</v>
      </c>
      <c r="E109" s="190">
        <f>+SUM(AM109:AX109)</f>
        <v>0</v>
      </c>
      <c r="F109" s="190">
        <f>+SUM(AY109:BJ109)</f>
        <v>0</v>
      </c>
      <c r="G109" s="212">
        <f>+G98-G103-G105-G106-G107-G108</f>
        <v>0</v>
      </c>
      <c r="H109" s="212">
        <f t="shared" ref="H109:BJ109" si="170">+H98-H103-H105-H106-H107-H108</f>
        <v>0</v>
      </c>
      <c r="I109" s="212">
        <f t="shared" si="170"/>
        <v>0</v>
      </c>
      <c r="J109" s="212">
        <f t="shared" si="170"/>
        <v>0</v>
      </c>
      <c r="K109" s="212">
        <f t="shared" si="170"/>
        <v>0</v>
      </c>
      <c r="L109" s="212">
        <f t="shared" si="170"/>
        <v>0</v>
      </c>
      <c r="M109" s="212">
        <f t="shared" si="170"/>
        <v>0</v>
      </c>
      <c r="N109" s="212">
        <f t="shared" si="170"/>
        <v>0</v>
      </c>
      <c r="O109" s="212">
        <f t="shared" si="170"/>
        <v>0</v>
      </c>
      <c r="P109" s="212">
        <f t="shared" si="170"/>
        <v>0</v>
      </c>
      <c r="Q109" s="212">
        <f t="shared" si="170"/>
        <v>0</v>
      </c>
      <c r="R109" s="212">
        <f t="shared" si="170"/>
        <v>0</v>
      </c>
      <c r="S109" s="212">
        <f t="shared" si="170"/>
        <v>0</v>
      </c>
      <c r="T109" s="212">
        <f t="shared" si="170"/>
        <v>0</v>
      </c>
      <c r="U109" s="212">
        <f>+U98-U103-U105-U106-U107-U108</f>
        <v>0</v>
      </c>
      <c r="V109" s="212">
        <f t="shared" si="170"/>
        <v>0</v>
      </c>
      <c r="W109" s="212">
        <f t="shared" si="170"/>
        <v>0</v>
      </c>
      <c r="X109" s="212">
        <f t="shared" si="170"/>
        <v>0</v>
      </c>
      <c r="Y109" s="212">
        <f t="shared" si="170"/>
        <v>0</v>
      </c>
      <c r="Z109" s="212">
        <f t="shared" si="170"/>
        <v>0</v>
      </c>
      <c r="AA109" s="212">
        <f t="shared" si="170"/>
        <v>0</v>
      </c>
      <c r="AB109" s="212">
        <f t="shared" si="170"/>
        <v>0</v>
      </c>
      <c r="AC109" s="212">
        <f t="shared" si="170"/>
        <v>0</v>
      </c>
      <c r="AD109" s="212">
        <f t="shared" si="170"/>
        <v>0</v>
      </c>
      <c r="AE109" s="212">
        <f t="shared" si="170"/>
        <v>0</v>
      </c>
      <c r="AF109" s="212">
        <f t="shared" si="170"/>
        <v>0</v>
      </c>
      <c r="AG109" s="212">
        <f t="shared" si="170"/>
        <v>0</v>
      </c>
      <c r="AH109" s="212">
        <f t="shared" si="170"/>
        <v>0</v>
      </c>
      <c r="AI109" s="212">
        <f t="shared" si="170"/>
        <v>0</v>
      </c>
      <c r="AJ109" s="212">
        <f t="shared" si="170"/>
        <v>0</v>
      </c>
      <c r="AK109" s="212">
        <f t="shared" si="170"/>
        <v>0</v>
      </c>
      <c r="AL109" s="212">
        <f t="shared" si="170"/>
        <v>0</v>
      </c>
      <c r="AM109" s="212">
        <f t="shared" si="170"/>
        <v>0</v>
      </c>
      <c r="AN109" s="212">
        <f t="shared" si="170"/>
        <v>0</v>
      </c>
      <c r="AO109" s="212">
        <f t="shared" si="170"/>
        <v>0</v>
      </c>
      <c r="AP109" s="212">
        <f t="shared" si="170"/>
        <v>0</v>
      </c>
      <c r="AQ109" s="212">
        <f t="shared" si="170"/>
        <v>0</v>
      </c>
      <c r="AR109" s="212">
        <f t="shared" si="170"/>
        <v>0</v>
      </c>
      <c r="AS109" s="212">
        <f t="shared" si="170"/>
        <v>0</v>
      </c>
      <c r="AT109" s="212">
        <f t="shared" si="170"/>
        <v>0</v>
      </c>
      <c r="AU109" s="212">
        <f t="shared" si="170"/>
        <v>0</v>
      </c>
      <c r="AV109" s="212">
        <f t="shared" si="170"/>
        <v>0</v>
      </c>
      <c r="AW109" s="212">
        <f t="shared" si="170"/>
        <v>0</v>
      </c>
      <c r="AX109" s="212">
        <f t="shared" si="170"/>
        <v>0</v>
      </c>
      <c r="AY109" s="212">
        <f t="shared" si="170"/>
        <v>0</v>
      </c>
      <c r="AZ109" s="212">
        <f t="shared" si="170"/>
        <v>0</v>
      </c>
      <c r="BA109" s="212">
        <f t="shared" si="170"/>
        <v>0</v>
      </c>
      <c r="BB109" s="212">
        <f t="shared" si="170"/>
        <v>0</v>
      </c>
      <c r="BC109" s="212">
        <f t="shared" si="170"/>
        <v>0</v>
      </c>
      <c r="BD109" s="212">
        <f t="shared" si="170"/>
        <v>0</v>
      </c>
      <c r="BE109" s="212">
        <f t="shared" si="170"/>
        <v>0</v>
      </c>
      <c r="BF109" s="212">
        <f t="shared" si="170"/>
        <v>0</v>
      </c>
      <c r="BG109" s="212">
        <f t="shared" si="170"/>
        <v>0</v>
      </c>
      <c r="BH109" s="212">
        <f t="shared" si="170"/>
        <v>0</v>
      </c>
      <c r="BI109" s="212">
        <f t="shared" si="170"/>
        <v>0</v>
      </c>
      <c r="BJ109" s="212">
        <f t="shared" si="170"/>
        <v>0</v>
      </c>
    </row>
    <row r="110" spans="1:62" s="151" customFormat="1" ht="15.75" x14ac:dyDescent="0.25">
      <c r="A110" s="191" t="s">
        <v>157</v>
      </c>
      <c r="B110" s="190">
        <f>+N110</f>
        <v>0</v>
      </c>
      <c r="C110" s="190">
        <f>+Z110</f>
        <v>0</v>
      </c>
      <c r="D110" s="190">
        <f>+AL110</f>
        <v>0</v>
      </c>
      <c r="E110" s="190">
        <f>+AX110</f>
        <v>0</v>
      </c>
      <c r="F110" s="190">
        <f>+BJ110</f>
        <v>0</v>
      </c>
      <c r="G110" s="192">
        <f>+G109</f>
        <v>0</v>
      </c>
      <c r="H110" s="192">
        <f>+G110+H109</f>
        <v>0</v>
      </c>
      <c r="I110" s="192">
        <f t="shared" ref="I110:N110" si="171">+H110+I109</f>
        <v>0</v>
      </c>
      <c r="J110" s="192">
        <f t="shared" si="171"/>
        <v>0</v>
      </c>
      <c r="K110" s="192">
        <f t="shared" si="171"/>
        <v>0</v>
      </c>
      <c r="L110" s="192">
        <f t="shared" si="171"/>
        <v>0</v>
      </c>
      <c r="M110" s="192">
        <f t="shared" si="171"/>
        <v>0</v>
      </c>
      <c r="N110" s="192">
        <f t="shared" si="171"/>
        <v>0</v>
      </c>
      <c r="O110" s="192">
        <f>+O109</f>
        <v>0</v>
      </c>
      <c r="P110" s="192">
        <f>+O110+P109</f>
        <v>0</v>
      </c>
      <c r="Q110" s="192">
        <f t="shared" ref="Q110:Z110" si="172">+P110+Q109</f>
        <v>0</v>
      </c>
      <c r="R110" s="192">
        <f t="shared" si="172"/>
        <v>0</v>
      </c>
      <c r="S110" s="192">
        <f t="shared" si="172"/>
        <v>0</v>
      </c>
      <c r="T110" s="192">
        <f t="shared" si="172"/>
        <v>0</v>
      </c>
      <c r="U110" s="192">
        <f t="shared" si="172"/>
        <v>0</v>
      </c>
      <c r="V110" s="192">
        <f t="shared" si="172"/>
        <v>0</v>
      </c>
      <c r="W110" s="192">
        <f t="shared" si="172"/>
        <v>0</v>
      </c>
      <c r="X110" s="192">
        <f t="shared" si="172"/>
        <v>0</v>
      </c>
      <c r="Y110" s="192">
        <f t="shared" si="172"/>
        <v>0</v>
      </c>
      <c r="Z110" s="192">
        <f t="shared" si="172"/>
        <v>0</v>
      </c>
      <c r="AA110" s="192">
        <f>+AA109</f>
        <v>0</v>
      </c>
      <c r="AB110" s="192">
        <f t="shared" ref="AB110:AL110" si="173">+AA110+AB109</f>
        <v>0</v>
      </c>
      <c r="AC110" s="192">
        <f t="shared" si="173"/>
        <v>0</v>
      </c>
      <c r="AD110" s="192">
        <f t="shared" si="173"/>
        <v>0</v>
      </c>
      <c r="AE110" s="192">
        <f t="shared" si="173"/>
        <v>0</v>
      </c>
      <c r="AF110" s="192">
        <f t="shared" si="173"/>
        <v>0</v>
      </c>
      <c r="AG110" s="192">
        <f t="shared" si="173"/>
        <v>0</v>
      </c>
      <c r="AH110" s="192">
        <f t="shared" si="173"/>
        <v>0</v>
      </c>
      <c r="AI110" s="192">
        <f t="shared" si="173"/>
        <v>0</v>
      </c>
      <c r="AJ110" s="192">
        <f t="shared" si="173"/>
        <v>0</v>
      </c>
      <c r="AK110" s="192">
        <f t="shared" si="173"/>
        <v>0</v>
      </c>
      <c r="AL110" s="192">
        <f t="shared" si="173"/>
        <v>0</v>
      </c>
      <c r="AM110" s="192">
        <f>+AM109</f>
        <v>0</v>
      </c>
      <c r="AN110" s="192">
        <f t="shared" ref="AN110:AX110" si="174">+AM110+AN109</f>
        <v>0</v>
      </c>
      <c r="AO110" s="192">
        <f t="shared" si="174"/>
        <v>0</v>
      </c>
      <c r="AP110" s="192">
        <f t="shared" si="174"/>
        <v>0</v>
      </c>
      <c r="AQ110" s="192">
        <f t="shared" si="174"/>
        <v>0</v>
      </c>
      <c r="AR110" s="192">
        <f t="shared" si="174"/>
        <v>0</v>
      </c>
      <c r="AS110" s="192">
        <f t="shared" si="174"/>
        <v>0</v>
      </c>
      <c r="AT110" s="192">
        <f t="shared" si="174"/>
        <v>0</v>
      </c>
      <c r="AU110" s="192">
        <f t="shared" si="174"/>
        <v>0</v>
      </c>
      <c r="AV110" s="192">
        <f t="shared" si="174"/>
        <v>0</v>
      </c>
      <c r="AW110" s="192">
        <f t="shared" si="174"/>
        <v>0</v>
      </c>
      <c r="AX110" s="192">
        <f t="shared" si="174"/>
        <v>0</v>
      </c>
      <c r="AY110" s="192">
        <f>+AY109</f>
        <v>0</v>
      </c>
      <c r="AZ110" s="192">
        <f t="shared" ref="AZ110:BJ110" si="175">+AY110+AZ109</f>
        <v>0</v>
      </c>
      <c r="BA110" s="192">
        <f t="shared" si="175"/>
        <v>0</v>
      </c>
      <c r="BB110" s="192">
        <f t="shared" si="175"/>
        <v>0</v>
      </c>
      <c r="BC110" s="192">
        <f t="shared" si="175"/>
        <v>0</v>
      </c>
      <c r="BD110" s="192">
        <f t="shared" si="175"/>
        <v>0</v>
      </c>
      <c r="BE110" s="192">
        <f t="shared" si="175"/>
        <v>0</v>
      </c>
      <c r="BF110" s="192">
        <f t="shared" si="175"/>
        <v>0</v>
      </c>
      <c r="BG110" s="192">
        <f t="shared" si="175"/>
        <v>0</v>
      </c>
      <c r="BH110" s="192">
        <f t="shared" si="175"/>
        <v>0</v>
      </c>
      <c r="BI110" s="192">
        <f t="shared" si="175"/>
        <v>0</v>
      </c>
      <c r="BJ110" s="192">
        <f t="shared" si="175"/>
        <v>0</v>
      </c>
    </row>
    <row r="111" spans="1:62" s="151" customFormat="1" ht="16.5" thickBot="1" x14ac:dyDescent="0.3">
      <c r="A111" s="150"/>
      <c r="B111" s="234"/>
      <c r="C111" s="150"/>
      <c r="D111" s="150"/>
      <c r="E111" s="150"/>
      <c r="F111" s="150"/>
    </row>
    <row r="112" spans="1:62" s="7" customFormat="1" ht="13.5" thickBot="1" x14ac:dyDescent="0.25">
      <c r="A112" s="8" t="s">
        <v>1452</v>
      </c>
      <c r="B112" s="107"/>
      <c r="C112" s="9">
        <f t="shared" ref="C112:AX112" si="176">+C15</f>
        <v>44957</v>
      </c>
      <c r="D112" s="9">
        <f t="shared" si="176"/>
        <v>44985</v>
      </c>
      <c r="E112" s="9">
        <f t="shared" si="176"/>
        <v>45016</v>
      </c>
      <c r="F112" s="9">
        <f t="shared" si="176"/>
        <v>45046</v>
      </c>
      <c r="G112" s="9">
        <f t="shared" si="176"/>
        <v>45077</v>
      </c>
      <c r="H112" s="9">
        <f t="shared" si="176"/>
        <v>45107</v>
      </c>
      <c r="I112" s="9">
        <f t="shared" si="176"/>
        <v>45138</v>
      </c>
      <c r="J112" s="9">
        <f t="shared" si="176"/>
        <v>45169</v>
      </c>
      <c r="K112" s="9">
        <f t="shared" si="176"/>
        <v>45199</v>
      </c>
      <c r="L112" s="9">
        <f t="shared" si="176"/>
        <v>45230</v>
      </c>
      <c r="M112" s="9">
        <f t="shared" si="176"/>
        <v>45260</v>
      </c>
      <c r="N112" s="9">
        <f t="shared" si="176"/>
        <v>45291</v>
      </c>
      <c r="O112" s="9">
        <f t="shared" si="176"/>
        <v>45322</v>
      </c>
      <c r="P112" s="9">
        <f t="shared" si="176"/>
        <v>45351</v>
      </c>
      <c r="Q112" s="9">
        <f t="shared" si="176"/>
        <v>45382</v>
      </c>
      <c r="R112" s="9">
        <f t="shared" si="176"/>
        <v>45412</v>
      </c>
      <c r="S112" s="9">
        <f t="shared" si="176"/>
        <v>45443</v>
      </c>
      <c r="T112" s="9">
        <f t="shared" si="176"/>
        <v>45473</v>
      </c>
      <c r="U112" s="9">
        <f t="shared" si="176"/>
        <v>45504</v>
      </c>
      <c r="V112" s="9">
        <f t="shared" si="176"/>
        <v>45535</v>
      </c>
      <c r="W112" s="9">
        <f t="shared" si="176"/>
        <v>45565</v>
      </c>
      <c r="X112" s="9">
        <f t="shared" si="176"/>
        <v>45596</v>
      </c>
      <c r="Y112" s="9">
        <f t="shared" si="176"/>
        <v>45626</v>
      </c>
      <c r="Z112" s="9">
        <f t="shared" si="176"/>
        <v>45657</v>
      </c>
      <c r="AA112" s="9">
        <f t="shared" si="176"/>
        <v>45688</v>
      </c>
      <c r="AB112" s="9">
        <f t="shared" si="176"/>
        <v>45716</v>
      </c>
      <c r="AC112" s="9">
        <f t="shared" si="176"/>
        <v>45747</v>
      </c>
      <c r="AD112" s="9">
        <f t="shared" si="176"/>
        <v>45777</v>
      </c>
      <c r="AE112" s="9">
        <f t="shared" si="176"/>
        <v>45808</v>
      </c>
      <c r="AF112" s="9">
        <f t="shared" si="176"/>
        <v>45838</v>
      </c>
      <c r="AG112" s="9">
        <f t="shared" si="176"/>
        <v>45869</v>
      </c>
      <c r="AH112" s="9">
        <f t="shared" si="176"/>
        <v>45900</v>
      </c>
      <c r="AI112" s="9">
        <f t="shared" si="176"/>
        <v>45930</v>
      </c>
      <c r="AJ112" s="9">
        <f t="shared" si="176"/>
        <v>45961</v>
      </c>
      <c r="AK112" s="9">
        <f t="shared" si="176"/>
        <v>45991</v>
      </c>
      <c r="AL112" s="9">
        <f t="shared" si="176"/>
        <v>46022</v>
      </c>
      <c r="AM112" s="9">
        <f t="shared" si="176"/>
        <v>46053</v>
      </c>
      <c r="AN112" s="9">
        <f t="shared" si="176"/>
        <v>46081</v>
      </c>
      <c r="AO112" s="9">
        <f t="shared" si="176"/>
        <v>46112</v>
      </c>
      <c r="AP112" s="9">
        <f t="shared" si="176"/>
        <v>46142</v>
      </c>
      <c r="AQ112" s="9">
        <f t="shared" si="176"/>
        <v>46173</v>
      </c>
      <c r="AR112" s="9">
        <f t="shared" si="176"/>
        <v>46203</v>
      </c>
      <c r="AS112" s="9">
        <f t="shared" si="176"/>
        <v>46234</v>
      </c>
      <c r="AT112" s="9">
        <f t="shared" si="176"/>
        <v>46265</v>
      </c>
      <c r="AU112" s="9">
        <f t="shared" si="176"/>
        <v>46295</v>
      </c>
      <c r="AV112" s="9">
        <f t="shared" si="176"/>
        <v>46326</v>
      </c>
      <c r="AW112" s="9">
        <f t="shared" si="176"/>
        <v>46356</v>
      </c>
      <c r="AX112" s="9">
        <f t="shared" si="176"/>
        <v>46387</v>
      </c>
      <c r="AY112" s="9">
        <f>+AY15</f>
        <v>46418</v>
      </c>
      <c r="AZ112" s="9">
        <f t="shared" ref="AZ112:BJ112" si="177">+AZ15</f>
        <v>46446</v>
      </c>
      <c r="BA112" s="9">
        <f t="shared" si="177"/>
        <v>46477</v>
      </c>
      <c r="BB112" s="9">
        <f t="shared" si="177"/>
        <v>46507</v>
      </c>
      <c r="BC112" s="9">
        <f t="shared" si="177"/>
        <v>46538</v>
      </c>
      <c r="BD112" s="9">
        <f t="shared" si="177"/>
        <v>46568</v>
      </c>
      <c r="BE112" s="9">
        <f t="shared" si="177"/>
        <v>46599</v>
      </c>
      <c r="BF112" s="9">
        <f t="shared" si="177"/>
        <v>46630</v>
      </c>
      <c r="BG112" s="9">
        <f t="shared" si="177"/>
        <v>46660</v>
      </c>
      <c r="BH112" s="9">
        <f t="shared" si="177"/>
        <v>46691</v>
      </c>
      <c r="BI112" s="9">
        <f t="shared" si="177"/>
        <v>46721</v>
      </c>
      <c r="BJ112" s="9">
        <f t="shared" si="177"/>
        <v>46752</v>
      </c>
    </row>
    <row r="113" spans="1:62" s="7" customFormat="1" ht="13.5" thickTop="1" x14ac:dyDescent="0.2">
      <c r="A113" s="10" t="s">
        <v>9</v>
      </c>
      <c r="B113" s="108"/>
      <c r="C113" s="11"/>
      <c r="D113" s="11"/>
      <c r="E113" s="11"/>
      <c r="F113" s="11"/>
      <c r="G113" s="11">
        <f t="shared" ref="G113:AL113" si="178">+F122</f>
        <v>0</v>
      </c>
      <c r="H113" s="11">
        <f t="shared" si="178"/>
        <v>0</v>
      </c>
      <c r="I113" s="11">
        <f t="shared" si="178"/>
        <v>0</v>
      </c>
      <c r="J113" s="11">
        <f t="shared" si="178"/>
        <v>0</v>
      </c>
      <c r="K113" s="11">
        <f t="shared" si="178"/>
        <v>0</v>
      </c>
      <c r="L113" s="11">
        <f t="shared" si="178"/>
        <v>0</v>
      </c>
      <c r="M113" s="11">
        <f t="shared" si="178"/>
        <v>0</v>
      </c>
      <c r="N113" s="11">
        <f t="shared" si="178"/>
        <v>0</v>
      </c>
      <c r="O113" s="11">
        <f t="shared" si="178"/>
        <v>0</v>
      </c>
      <c r="P113" s="11">
        <f t="shared" si="178"/>
        <v>0</v>
      </c>
      <c r="Q113" s="11">
        <f t="shared" si="178"/>
        <v>0</v>
      </c>
      <c r="R113" s="11">
        <f t="shared" si="178"/>
        <v>0</v>
      </c>
      <c r="S113" s="11">
        <f t="shared" si="178"/>
        <v>0</v>
      </c>
      <c r="T113" s="11">
        <f t="shared" si="178"/>
        <v>0</v>
      </c>
      <c r="U113" s="11">
        <f t="shared" si="178"/>
        <v>0</v>
      </c>
      <c r="V113" s="11">
        <f t="shared" si="178"/>
        <v>0</v>
      </c>
      <c r="W113" s="11">
        <f t="shared" si="178"/>
        <v>0</v>
      </c>
      <c r="X113" s="11">
        <f t="shared" si="178"/>
        <v>0</v>
      </c>
      <c r="Y113" s="11">
        <f t="shared" si="178"/>
        <v>0</v>
      </c>
      <c r="Z113" s="12">
        <f t="shared" si="178"/>
        <v>0</v>
      </c>
      <c r="AA113" s="11">
        <f t="shared" si="178"/>
        <v>0</v>
      </c>
      <c r="AB113" s="11">
        <f t="shared" si="178"/>
        <v>0</v>
      </c>
      <c r="AC113" s="11">
        <f t="shared" si="178"/>
        <v>0</v>
      </c>
      <c r="AD113" s="11">
        <f t="shared" si="178"/>
        <v>0</v>
      </c>
      <c r="AE113" s="11">
        <f t="shared" si="178"/>
        <v>0</v>
      </c>
      <c r="AF113" s="11">
        <f t="shared" si="178"/>
        <v>0</v>
      </c>
      <c r="AG113" s="11">
        <f t="shared" si="178"/>
        <v>0</v>
      </c>
      <c r="AH113" s="11">
        <f t="shared" si="178"/>
        <v>0</v>
      </c>
      <c r="AI113" s="11">
        <f t="shared" si="178"/>
        <v>0</v>
      </c>
      <c r="AJ113" s="11">
        <f t="shared" si="178"/>
        <v>0</v>
      </c>
      <c r="AK113" s="11">
        <f t="shared" si="178"/>
        <v>0</v>
      </c>
      <c r="AL113" s="12">
        <f t="shared" si="178"/>
        <v>0</v>
      </c>
      <c r="AM113" s="11">
        <f t="shared" ref="AM113:BJ113" si="179">+AL122</f>
        <v>0</v>
      </c>
      <c r="AN113" s="11">
        <f t="shared" si="179"/>
        <v>0</v>
      </c>
      <c r="AO113" s="11">
        <f t="shared" si="179"/>
        <v>0</v>
      </c>
      <c r="AP113" s="11">
        <f t="shared" si="179"/>
        <v>0</v>
      </c>
      <c r="AQ113" s="11">
        <f t="shared" si="179"/>
        <v>0</v>
      </c>
      <c r="AR113" s="11">
        <f t="shared" si="179"/>
        <v>0</v>
      </c>
      <c r="AS113" s="11">
        <f t="shared" si="179"/>
        <v>0</v>
      </c>
      <c r="AT113" s="11">
        <f t="shared" si="179"/>
        <v>0</v>
      </c>
      <c r="AU113" s="11">
        <f t="shared" si="179"/>
        <v>0</v>
      </c>
      <c r="AV113" s="11">
        <f t="shared" si="179"/>
        <v>0</v>
      </c>
      <c r="AW113" s="11">
        <f t="shared" si="179"/>
        <v>0</v>
      </c>
      <c r="AX113" s="12">
        <f t="shared" si="179"/>
        <v>0</v>
      </c>
      <c r="AY113" s="11">
        <f t="shared" si="179"/>
        <v>0</v>
      </c>
      <c r="AZ113" s="11">
        <f t="shared" si="179"/>
        <v>0</v>
      </c>
      <c r="BA113" s="11">
        <f t="shared" si="179"/>
        <v>0</v>
      </c>
      <c r="BB113" s="11">
        <f t="shared" si="179"/>
        <v>0</v>
      </c>
      <c r="BC113" s="11">
        <f t="shared" si="179"/>
        <v>0</v>
      </c>
      <c r="BD113" s="11">
        <f t="shared" si="179"/>
        <v>0</v>
      </c>
      <c r="BE113" s="11">
        <f t="shared" si="179"/>
        <v>0</v>
      </c>
      <c r="BF113" s="11">
        <f t="shared" si="179"/>
        <v>0</v>
      </c>
      <c r="BG113" s="11">
        <f t="shared" si="179"/>
        <v>0</v>
      </c>
      <c r="BH113" s="11">
        <f t="shared" si="179"/>
        <v>0</v>
      </c>
      <c r="BI113" s="11">
        <f t="shared" si="179"/>
        <v>0</v>
      </c>
      <c r="BJ113" s="12">
        <f t="shared" si="179"/>
        <v>0</v>
      </c>
    </row>
    <row r="114" spans="1:62" s="57" customFormat="1" x14ac:dyDescent="0.2">
      <c r="A114" s="48" t="s">
        <v>1480</v>
      </c>
      <c r="B114" s="109"/>
      <c r="C114" s="56"/>
      <c r="D114" s="56"/>
      <c r="E114" s="56"/>
      <c r="F114" s="56"/>
      <c r="G114" s="56">
        <f>+G98</f>
        <v>0</v>
      </c>
      <c r="H114" s="56">
        <f t="shared" ref="H114:BJ114" si="180">+H98</f>
        <v>0</v>
      </c>
      <c r="I114" s="56">
        <f t="shared" si="180"/>
        <v>0</v>
      </c>
      <c r="J114" s="56">
        <f t="shared" si="180"/>
        <v>0</v>
      </c>
      <c r="K114" s="56">
        <f t="shared" si="180"/>
        <v>0</v>
      </c>
      <c r="L114" s="56">
        <f t="shared" si="180"/>
        <v>0</v>
      </c>
      <c r="M114" s="56">
        <f t="shared" si="180"/>
        <v>0</v>
      </c>
      <c r="N114" s="56">
        <f t="shared" si="180"/>
        <v>0</v>
      </c>
      <c r="O114" s="56">
        <f t="shared" si="180"/>
        <v>0</v>
      </c>
      <c r="P114" s="56">
        <f t="shared" si="180"/>
        <v>0</v>
      </c>
      <c r="Q114" s="56">
        <f t="shared" si="180"/>
        <v>0</v>
      </c>
      <c r="R114" s="56">
        <f t="shared" si="180"/>
        <v>0</v>
      </c>
      <c r="S114" s="56">
        <f t="shared" si="180"/>
        <v>0</v>
      </c>
      <c r="T114" s="56">
        <f t="shared" si="180"/>
        <v>0</v>
      </c>
      <c r="U114" s="56">
        <f t="shared" si="180"/>
        <v>0</v>
      </c>
      <c r="V114" s="56">
        <f t="shared" si="180"/>
        <v>0</v>
      </c>
      <c r="W114" s="56">
        <f t="shared" si="180"/>
        <v>0</v>
      </c>
      <c r="X114" s="56">
        <f t="shared" si="180"/>
        <v>0</v>
      </c>
      <c r="Y114" s="56">
        <f t="shared" si="180"/>
        <v>0</v>
      </c>
      <c r="Z114" s="56">
        <f t="shared" si="180"/>
        <v>0</v>
      </c>
      <c r="AA114" s="56">
        <f t="shared" si="180"/>
        <v>0</v>
      </c>
      <c r="AB114" s="56">
        <f t="shared" si="180"/>
        <v>0</v>
      </c>
      <c r="AC114" s="56">
        <f t="shared" si="180"/>
        <v>0</v>
      </c>
      <c r="AD114" s="56">
        <f t="shared" si="180"/>
        <v>0</v>
      </c>
      <c r="AE114" s="56">
        <f t="shared" si="180"/>
        <v>0</v>
      </c>
      <c r="AF114" s="56">
        <f t="shared" si="180"/>
        <v>0</v>
      </c>
      <c r="AG114" s="56">
        <f t="shared" si="180"/>
        <v>0</v>
      </c>
      <c r="AH114" s="56">
        <f t="shared" si="180"/>
        <v>0</v>
      </c>
      <c r="AI114" s="56">
        <f t="shared" si="180"/>
        <v>0</v>
      </c>
      <c r="AJ114" s="56">
        <f t="shared" si="180"/>
        <v>0</v>
      </c>
      <c r="AK114" s="56">
        <f t="shared" si="180"/>
        <v>0</v>
      </c>
      <c r="AL114" s="56">
        <f t="shared" si="180"/>
        <v>0</v>
      </c>
      <c r="AM114" s="56">
        <f t="shared" si="180"/>
        <v>0</v>
      </c>
      <c r="AN114" s="56">
        <f t="shared" si="180"/>
        <v>0</v>
      </c>
      <c r="AO114" s="56">
        <f t="shared" si="180"/>
        <v>0</v>
      </c>
      <c r="AP114" s="56">
        <f t="shared" si="180"/>
        <v>0</v>
      </c>
      <c r="AQ114" s="56">
        <f t="shared" si="180"/>
        <v>0</v>
      </c>
      <c r="AR114" s="56">
        <f t="shared" si="180"/>
        <v>0</v>
      </c>
      <c r="AS114" s="56">
        <f t="shared" si="180"/>
        <v>0</v>
      </c>
      <c r="AT114" s="56">
        <f t="shared" si="180"/>
        <v>0</v>
      </c>
      <c r="AU114" s="56">
        <f t="shared" si="180"/>
        <v>0</v>
      </c>
      <c r="AV114" s="56">
        <f t="shared" si="180"/>
        <v>0</v>
      </c>
      <c r="AW114" s="56">
        <f t="shared" si="180"/>
        <v>0</v>
      </c>
      <c r="AX114" s="56">
        <f t="shared" si="180"/>
        <v>0</v>
      </c>
      <c r="AY114" s="56">
        <f t="shared" si="180"/>
        <v>0</v>
      </c>
      <c r="AZ114" s="56">
        <f t="shared" si="180"/>
        <v>0</v>
      </c>
      <c r="BA114" s="56">
        <f t="shared" si="180"/>
        <v>0</v>
      </c>
      <c r="BB114" s="56">
        <f t="shared" si="180"/>
        <v>0</v>
      </c>
      <c r="BC114" s="56">
        <f t="shared" si="180"/>
        <v>0</v>
      </c>
      <c r="BD114" s="56">
        <f t="shared" si="180"/>
        <v>0</v>
      </c>
      <c r="BE114" s="56">
        <f t="shared" si="180"/>
        <v>0</v>
      </c>
      <c r="BF114" s="56">
        <f t="shared" si="180"/>
        <v>0</v>
      </c>
      <c r="BG114" s="56">
        <f t="shared" si="180"/>
        <v>0</v>
      </c>
      <c r="BH114" s="56">
        <f t="shared" si="180"/>
        <v>0</v>
      </c>
      <c r="BI114" s="56">
        <f t="shared" si="180"/>
        <v>0</v>
      </c>
      <c r="BJ114" s="56">
        <f t="shared" si="180"/>
        <v>0</v>
      </c>
    </row>
    <row r="115" spans="1:62" s="51" customFormat="1" x14ac:dyDescent="0.2">
      <c r="A115" s="49" t="s">
        <v>10</v>
      </c>
      <c r="B115" s="110"/>
      <c r="C115" s="50"/>
      <c r="D115" s="50"/>
      <c r="E115" s="50"/>
      <c r="F115" s="50"/>
      <c r="G115" s="50">
        <f>+G99</f>
        <v>0</v>
      </c>
      <c r="H115" s="50">
        <f t="shared" ref="H115:BJ115" si="181">+H99</f>
        <v>0</v>
      </c>
      <c r="I115" s="50">
        <f t="shared" si="181"/>
        <v>0</v>
      </c>
      <c r="J115" s="50">
        <f t="shared" si="181"/>
        <v>0</v>
      </c>
      <c r="K115" s="50">
        <f t="shared" si="181"/>
        <v>0</v>
      </c>
      <c r="L115" s="50">
        <f t="shared" si="181"/>
        <v>0</v>
      </c>
      <c r="M115" s="50">
        <f t="shared" si="181"/>
        <v>0</v>
      </c>
      <c r="N115" s="50">
        <f t="shared" si="181"/>
        <v>0</v>
      </c>
      <c r="O115" s="50">
        <f t="shared" si="181"/>
        <v>0</v>
      </c>
      <c r="P115" s="50">
        <f t="shared" si="181"/>
        <v>0</v>
      </c>
      <c r="Q115" s="50">
        <f t="shared" si="181"/>
        <v>0</v>
      </c>
      <c r="R115" s="50">
        <f t="shared" si="181"/>
        <v>0</v>
      </c>
      <c r="S115" s="50">
        <f t="shared" si="181"/>
        <v>0</v>
      </c>
      <c r="T115" s="50">
        <f t="shared" si="181"/>
        <v>0</v>
      </c>
      <c r="U115" s="50">
        <f t="shared" si="181"/>
        <v>0</v>
      </c>
      <c r="V115" s="50">
        <f t="shared" si="181"/>
        <v>0</v>
      </c>
      <c r="W115" s="50">
        <f t="shared" si="181"/>
        <v>0</v>
      </c>
      <c r="X115" s="50">
        <f t="shared" si="181"/>
        <v>0</v>
      </c>
      <c r="Y115" s="50">
        <f t="shared" si="181"/>
        <v>0</v>
      </c>
      <c r="Z115" s="50">
        <f t="shared" si="181"/>
        <v>0</v>
      </c>
      <c r="AA115" s="50">
        <f t="shared" si="181"/>
        <v>0</v>
      </c>
      <c r="AB115" s="50">
        <f t="shared" si="181"/>
        <v>0</v>
      </c>
      <c r="AC115" s="50">
        <f t="shared" si="181"/>
        <v>0</v>
      </c>
      <c r="AD115" s="50">
        <f t="shared" si="181"/>
        <v>0</v>
      </c>
      <c r="AE115" s="50">
        <f t="shared" si="181"/>
        <v>0</v>
      </c>
      <c r="AF115" s="50">
        <f t="shared" si="181"/>
        <v>0</v>
      </c>
      <c r="AG115" s="50">
        <f t="shared" si="181"/>
        <v>0</v>
      </c>
      <c r="AH115" s="50">
        <f t="shared" si="181"/>
        <v>0</v>
      </c>
      <c r="AI115" s="50">
        <f t="shared" si="181"/>
        <v>0</v>
      </c>
      <c r="AJ115" s="50">
        <f t="shared" si="181"/>
        <v>0</v>
      </c>
      <c r="AK115" s="50">
        <f t="shared" si="181"/>
        <v>0</v>
      </c>
      <c r="AL115" s="50">
        <f t="shared" si="181"/>
        <v>0</v>
      </c>
      <c r="AM115" s="50">
        <f t="shared" si="181"/>
        <v>0</v>
      </c>
      <c r="AN115" s="50">
        <f t="shared" si="181"/>
        <v>0</v>
      </c>
      <c r="AO115" s="50">
        <f t="shared" si="181"/>
        <v>0</v>
      </c>
      <c r="AP115" s="50">
        <f t="shared" si="181"/>
        <v>0</v>
      </c>
      <c r="AQ115" s="50">
        <f t="shared" si="181"/>
        <v>0</v>
      </c>
      <c r="AR115" s="50">
        <f t="shared" si="181"/>
        <v>0</v>
      </c>
      <c r="AS115" s="50">
        <f t="shared" si="181"/>
        <v>0</v>
      </c>
      <c r="AT115" s="50">
        <f t="shared" si="181"/>
        <v>0</v>
      </c>
      <c r="AU115" s="50">
        <f t="shared" si="181"/>
        <v>0</v>
      </c>
      <c r="AV115" s="50">
        <f t="shared" si="181"/>
        <v>0</v>
      </c>
      <c r="AW115" s="50">
        <f t="shared" si="181"/>
        <v>0</v>
      </c>
      <c r="AX115" s="50">
        <f t="shared" si="181"/>
        <v>0</v>
      </c>
      <c r="AY115" s="50">
        <f t="shared" si="181"/>
        <v>0</v>
      </c>
      <c r="AZ115" s="50">
        <f t="shared" si="181"/>
        <v>0</v>
      </c>
      <c r="BA115" s="50">
        <f t="shared" si="181"/>
        <v>0</v>
      </c>
      <c r="BB115" s="50">
        <f t="shared" si="181"/>
        <v>0</v>
      </c>
      <c r="BC115" s="50">
        <f t="shared" si="181"/>
        <v>0</v>
      </c>
      <c r="BD115" s="50">
        <f t="shared" si="181"/>
        <v>0</v>
      </c>
      <c r="BE115" s="50">
        <f t="shared" si="181"/>
        <v>0</v>
      </c>
      <c r="BF115" s="50">
        <f t="shared" si="181"/>
        <v>0</v>
      </c>
      <c r="BG115" s="50">
        <f t="shared" si="181"/>
        <v>0</v>
      </c>
      <c r="BH115" s="50">
        <f t="shared" si="181"/>
        <v>0</v>
      </c>
      <c r="BI115" s="50">
        <f t="shared" si="181"/>
        <v>0</v>
      </c>
      <c r="BJ115" s="50">
        <f t="shared" si="181"/>
        <v>0</v>
      </c>
    </row>
    <row r="116" spans="1:62" s="51" customFormat="1" x14ac:dyDescent="0.2">
      <c r="A116" s="49" t="s">
        <v>55</v>
      </c>
      <c r="B116" s="110"/>
      <c r="C116" s="50"/>
      <c r="D116" s="50"/>
      <c r="E116" s="50"/>
      <c r="F116" s="50"/>
      <c r="G116" s="50">
        <v>0</v>
      </c>
      <c r="H116" s="50">
        <v>0</v>
      </c>
      <c r="I116" s="50">
        <v>0</v>
      </c>
      <c r="J116" s="50">
        <v>0</v>
      </c>
      <c r="K116" s="50">
        <v>0</v>
      </c>
      <c r="L116" s="50">
        <v>0</v>
      </c>
      <c r="M116" s="50">
        <v>0</v>
      </c>
      <c r="N116" s="50">
        <v>0</v>
      </c>
      <c r="O116" s="50">
        <v>0</v>
      </c>
      <c r="P116" s="50">
        <v>0</v>
      </c>
      <c r="Q116" s="50">
        <v>0</v>
      </c>
      <c r="R116" s="50">
        <v>0</v>
      </c>
      <c r="S116" s="50">
        <v>0</v>
      </c>
      <c r="T116" s="50">
        <v>0</v>
      </c>
      <c r="U116" s="50">
        <v>0</v>
      </c>
      <c r="V116" s="50">
        <v>0</v>
      </c>
      <c r="W116" s="50">
        <v>0</v>
      </c>
      <c r="X116" s="50">
        <v>0</v>
      </c>
      <c r="Y116" s="50">
        <v>0</v>
      </c>
      <c r="Z116" s="50">
        <v>0</v>
      </c>
      <c r="AA116" s="50">
        <v>0</v>
      </c>
      <c r="AB116" s="50">
        <v>0</v>
      </c>
      <c r="AC116" s="50">
        <v>0</v>
      </c>
      <c r="AD116" s="50">
        <v>0</v>
      </c>
      <c r="AE116" s="50">
        <v>0</v>
      </c>
      <c r="AF116" s="50">
        <v>0</v>
      </c>
      <c r="AG116" s="50">
        <v>0</v>
      </c>
      <c r="AH116" s="50">
        <v>0</v>
      </c>
      <c r="AI116" s="50">
        <v>0</v>
      </c>
      <c r="AJ116" s="50">
        <v>0</v>
      </c>
      <c r="AK116" s="50">
        <v>0</v>
      </c>
      <c r="AL116" s="50">
        <v>0</v>
      </c>
      <c r="AM116" s="50">
        <v>0</v>
      </c>
      <c r="AN116" s="50">
        <v>0</v>
      </c>
      <c r="AO116" s="50">
        <v>0</v>
      </c>
      <c r="AP116" s="50">
        <v>0</v>
      </c>
      <c r="AQ116" s="50">
        <v>0</v>
      </c>
      <c r="AR116" s="50">
        <v>0</v>
      </c>
      <c r="AS116" s="50">
        <v>0</v>
      </c>
      <c r="AT116" s="50">
        <v>0</v>
      </c>
      <c r="AU116" s="50">
        <v>0</v>
      </c>
      <c r="AV116" s="50">
        <v>0</v>
      </c>
      <c r="AW116" s="50">
        <v>0</v>
      </c>
      <c r="AX116" s="50">
        <v>0</v>
      </c>
      <c r="AY116" s="50">
        <v>0</v>
      </c>
      <c r="AZ116" s="50">
        <v>0</v>
      </c>
      <c r="BA116" s="50">
        <v>0</v>
      </c>
      <c r="BB116" s="50">
        <v>0</v>
      </c>
      <c r="BC116" s="50">
        <v>0</v>
      </c>
      <c r="BD116" s="50">
        <v>0</v>
      </c>
      <c r="BE116" s="50">
        <v>0</v>
      </c>
      <c r="BF116" s="50">
        <v>0</v>
      </c>
      <c r="BG116" s="50">
        <v>0</v>
      </c>
      <c r="BH116" s="50">
        <v>0</v>
      </c>
      <c r="BI116" s="50">
        <v>0</v>
      </c>
      <c r="BJ116" s="50">
        <v>0</v>
      </c>
    </row>
    <row r="117" spans="1:62" s="51" customFormat="1" x14ac:dyDescent="0.2">
      <c r="A117" s="49" t="s">
        <v>59</v>
      </c>
      <c r="B117" s="110"/>
      <c r="C117" s="50"/>
      <c r="D117" s="50"/>
      <c r="E117" s="50"/>
      <c r="F117" s="50"/>
      <c r="G117" s="50">
        <v>0</v>
      </c>
      <c r="H117" s="50">
        <v>0</v>
      </c>
      <c r="I117" s="50">
        <v>0</v>
      </c>
      <c r="J117" s="50">
        <v>0</v>
      </c>
      <c r="K117" s="50">
        <v>0</v>
      </c>
      <c r="L117" s="50">
        <v>0</v>
      </c>
      <c r="M117" s="50">
        <v>0</v>
      </c>
      <c r="N117" s="50">
        <v>0</v>
      </c>
      <c r="O117" s="50">
        <v>0</v>
      </c>
      <c r="P117" s="50">
        <v>0</v>
      </c>
      <c r="Q117" s="50">
        <v>0</v>
      </c>
      <c r="R117" s="50">
        <v>0</v>
      </c>
      <c r="S117" s="50">
        <v>0</v>
      </c>
      <c r="T117" s="50">
        <v>0</v>
      </c>
      <c r="U117" s="50">
        <v>0</v>
      </c>
      <c r="V117" s="50">
        <v>0</v>
      </c>
      <c r="W117" s="50">
        <v>0</v>
      </c>
      <c r="X117" s="50">
        <v>0</v>
      </c>
      <c r="Y117" s="50">
        <v>0</v>
      </c>
      <c r="Z117" s="50">
        <v>0</v>
      </c>
      <c r="AA117" s="50">
        <v>0</v>
      </c>
      <c r="AB117" s="50">
        <v>0</v>
      </c>
      <c r="AC117" s="50">
        <v>0</v>
      </c>
      <c r="AD117" s="50">
        <v>0</v>
      </c>
      <c r="AE117" s="50">
        <v>0</v>
      </c>
      <c r="AF117" s="50">
        <v>0</v>
      </c>
      <c r="AG117" s="50">
        <v>0</v>
      </c>
      <c r="AH117" s="50">
        <v>0</v>
      </c>
      <c r="AI117" s="50">
        <v>0</v>
      </c>
      <c r="AJ117" s="50">
        <v>0</v>
      </c>
      <c r="AK117" s="50">
        <v>0</v>
      </c>
      <c r="AL117" s="50">
        <v>0</v>
      </c>
      <c r="AM117" s="50">
        <v>0</v>
      </c>
      <c r="AN117" s="50">
        <v>0</v>
      </c>
      <c r="AO117" s="50">
        <v>0</v>
      </c>
      <c r="AP117" s="50">
        <v>0</v>
      </c>
      <c r="AQ117" s="50">
        <v>0</v>
      </c>
      <c r="AR117" s="50">
        <v>0</v>
      </c>
      <c r="AS117" s="50">
        <v>0</v>
      </c>
      <c r="AT117" s="50">
        <v>0</v>
      </c>
      <c r="AU117" s="50">
        <v>0</v>
      </c>
      <c r="AV117" s="50">
        <v>0</v>
      </c>
      <c r="AW117" s="50">
        <v>0</v>
      </c>
      <c r="AX117" s="50">
        <v>0</v>
      </c>
      <c r="AY117" s="50">
        <v>0</v>
      </c>
      <c r="AZ117" s="50">
        <v>0</v>
      </c>
      <c r="BA117" s="50">
        <v>0</v>
      </c>
      <c r="BB117" s="50">
        <v>0</v>
      </c>
      <c r="BC117" s="50">
        <v>0</v>
      </c>
      <c r="BD117" s="50">
        <v>0</v>
      </c>
      <c r="BE117" s="50">
        <v>0</v>
      </c>
      <c r="BF117" s="50">
        <v>0</v>
      </c>
      <c r="BG117" s="50">
        <v>0</v>
      </c>
      <c r="BH117" s="50">
        <v>0</v>
      </c>
      <c r="BI117" s="50">
        <v>0</v>
      </c>
      <c r="BJ117" s="50">
        <v>0</v>
      </c>
    </row>
    <row r="118" spans="1:62" s="88" customFormat="1" x14ac:dyDescent="0.2">
      <c r="A118" s="86" t="s">
        <v>60</v>
      </c>
      <c r="B118" s="112"/>
      <c r="C118" s="50"/>
      <c r="D118" s="50"/>
      <c r="E118" s="50"/>
      <c r="F118" s="50"/>
      <c r="G118" s="50">
        <v>0</v>
      </c>
      <c r="H118" s="50">
        <v>0</v>
      </c>
      <c r="I118" s="50">
        <v>0</v>
      </c>
      <c r="J118" s="50">
        <v>0</v>
      </c>
      <c r="K118" s="50">
        <v>0</v>
      </c>
      <c r="L118" s="50">
        <v>0</v>
      </c>
      <c r="M118" s="50">
        <v>0</v>
      </c>
      <c r="N118" s="50">
        <v>0</v>
      </c>
      <c r="O118" s="50">
        <v>0</v>
      </c>
      <c r="P118" s="50">
        <v>0</v>
      </c>
      <c r="Q118" s="50">
        <v>0</v>
      </c>
      <c r="R118" s="50">
        <v>0</v>
      </c>
      <c r="S118" s="50">
        <v>0</v>
      </c>
      <c r="T118" s="50">
        <v>0</v>
      </c>
      <c r="U118" s="50">
        <v>0</v>
      </c>
      <c r="V118" s="50">
        <v>0</v>
      </c>
      <c r="W118" s="50">
        <v>0</v>
      </c>
      <c r="X118" s="50">
        <v>0</v>
      </c>
      <c r="Y118" s="50">
        <v>0</v>
      </c>
      <c r="Z118" s="50">
        <v>0</v>
      </c>
      <c r="AA118" s="50">
        <v>0</v>
      </c>
      <c r="AB118" s="50">
        <v>0</v>
      </c>
      <c r="AC118" s="50">
        <v>0</v>
      </c>
      <c r="AD118" s="50">
        <v>0</v>
      </c>
      <c r="AE118" s="50">
        <v>0</v>
      </c>
      <c r="AF118" s="50">
        <v>0</v>
      </c>
      <c r="AG118" s="50">
        <v>0</v>
      </c>
      <c r="AH118" s="50">
        <v>0</v>
      </c>
      <c r="AI118" s="50">
        <v>0</v>
      </c>
      <c r="AJ118" s="50">
        <v>0</v>
      </c>
      <c r="AK118" s="50">
        <v>0</v>
      </c>
      <c r="AL118" s="50">
        <v>0</v>
      </c>
      <c r="AM118" s="50">
        <v>0</v>
      </c>
      <c r="AN118" s="50">
        <v>0</v>
      </c>
      <c r="AO118" s="50">
        <v>0</v>
      </c>
      <c r="AP118" s="50">
        <v>0</v>
      </c>
      <c r="AQ118" s="50">
        <v>0</v>
      </c>
      <c r="AR118" s="50">
        <v>0</v>
      </c>
      <c r="AS118" s="50">
        <v>0</v>
      </c>
      <c r="AT118" s="50">
        <v>0</v>
      </c>
      <c r="AU118" s="50">
        <v>0</v>
      </c>
      <c r="AV118" s="50">
        <v>0</v>
      </c>
      <c r="AW118" s="50">
        <v>0</v>
      </c>
      <c r="AX118" s="50">
        <v>0</v>
      </c>
      <c r="AY118" s="50">
        <v>0</v>
      </c>
      <c r="AZ118" s="50">
        <v>0</v>
      </c>
      <c r="BA118" s="50">
        <v>0</v>
      </c>
      <c r="BB118" s="50">
        <v>0</v>
      </c>
      <c r="BC118" s="50">
        <v>0</v>
      </c>
      <c r="BD118" s="50">
        <v>0</v>
      </c>
      <c r="BE118" s="50">
        <v>0</v>
      </c>
      <c r="BF118" s="50">
        <v>0</v>
      </c>
      <c r="BG118" s="50">
        <v>0</v>
      </c>
      <c r="BH118" s="50">
        <v>0</v>
      </c>
      <c r="BI118" s="50">
        <v>0</v>
      </c>
      <c r="BJ118" s="50">
        <v>0</v>
      </c>
    </row>
    <row r="119" spans="1:62" s="88" customFormat="1" x14ac:dyDescent="0.2">
      <c r="A119" s="86" t="s">
        <v>136</v>
      </c>
      <c r="B119" s="112"/>
      <c r="C119" s="50"/>
      <c r="D119" s="50"/>
      <c r="E119" s="50"/>
      <c r="F119" s="50"/>
      <c r="G119" s="50">
        <v>0</v>
      </c>
      <c r="H119" s="50">
        <v>0</v>
      </c>
      <c r="I119" s="50">
        <v>0</v>
      </c>
      <c r="J119" s="50">
        <v>0</v>
      </c>
      <c r="K119" s="50">
        <v>0</v>
      </c>
      <c r="L119" s="50">
        <v>0</v>
      </c>
      <c r="M119" s="50">
        <v>0</v>
      </c>
      <c r="N119" s="50">
        <v>0</v>
      </c>
      <c r="O119" s="50">
        <v>0</v>
      </c>
      <c r="P119" s="50">
        <v>0</v>
      </c>
      <c r="Q119" s="50">
        <v>0</v>
      </c>
      <c r="R119" s="50">
        <v>0</v>
      </c>
      <c r="S119" s="50">
        <v>0</v>
      </c>
      <c r="T119" s="50">
        <v>0</v>
      </c>
      <c r="U119" s="50">
        <v>0</v>
      </c>
      <c r="V119" s="50">
        <v>0</v>
      </c>
      <c r="W119" s="50">
        <v>0</v>
      </c>
      <c r="X119" s="50">
        <v>0</v>
      </c>
      <c r="Y119" s="50">
        <v>0</v>
      </c>
      <c r="Z119" s="50">
        <v>0</v>
      </c>
      <c r="AA119" s="50">
        <v>0</v>
      </c>
      <c r="AB119" s="50">
        <v>0</v>
      </c>
      <c r="AC119" s="50">
        <v>0</v>
      </c>
      <c r="AD119" s="50">
        <v>0</v>
      </c>
      <c r="AE119" s="50">
        <v>0</v>
      </c>
      <c r="AF119" s="50">
        <v>0</v>
      </c>
      <c r="AG119" s="50">
        <v>0</v>
      </c>
      <c r="AH119" s="50">
        <v>0</v>
      </c>
      <c r="AI119" s="50">
        <v>0</v>
      </c>
      <c r="AJ119" s="50">
        <v>0</v>
      </c>
      <c r="AK119" s="50">
        <v>0</v>
      </c>
      <c r="AL119" s="50">
        <v>0</v>
      </c>
      <c r="AM119" s="50">
        <v>0</v>
      </c>
      <c r="AN119" s="50">
        <v>0</v>
      </c>
      <c r="AO119" s="50">
        <v>0</v>
      </c>
      <c r="AP119" s="50">
        <v>0</v>
      </c>
      <c r="AQ119" s="50">
        <v>0</v>
      </c>
      <c r="AR119" s="50">
        <v>0</v>
      </c>
      <c r="AS119" s="50">
        <v>0</v>
      </c>
      <c r="AT119" s="50">
        <v>0</v>
      </c>
      <c r="AU119" s="50">
        <v>0</v>
      </c>
      <c r="AV119" s="50">
        <v>0</v>
      </c>
      <c r="AW119" s="50">
        <v>0</v>
      </c>
      <c r="AX119" s="50">
        <v>0</v>
      </c>
      <c r="AY119" s="50">
        <v>0</v>
      </c>
      <c r="AZ119" s="50">
        <v>0</v>
      </c>
      <c r="BA119" s="50">
        <v>0</v>
      </c>
      <c r="BB119" s="50">
        <v>0</v>
      </c>
      <c r="BC119" s="50">
        <v>0</v>
      </c>
      <c r="BD119" s="50">
        <v>0</v>
      </c>
      <c r="BE119" s="50">
        <v>0</v>
      </c>
      <c r="BF119" s="50">
        <v>0</v>
      </c>
      <c r="BG119" s="50">
        <v>0</v>
      </c>
      <c r="BH119" s="50">
        <v>0</v>
      </c>
      <c r="BI119" s="50">
        <v>0</v>
      </c>
      <c r="BJ119" s="50">
        <v>0</v>
      </c>
    </row>
    <row r="120" spans="1:62" s="55" customFormat="1" x14ac:dyDescent="0.2">
      <c r="A120" s="53" t="s">
        <v>11</v>
      </c>
      <c r="B120" s="113"/>
      <c r="C120" s="54"/>
      <c r="D120" s="54"/>
      <c r="E120" s="54"/>
      <c r="F120" s="54"/>
      <c r="G120" s="54">
        <f>+G95+G96</f>
        <v>0</v>
      </c>
      <c r="H120" s="54">
        <f t="shared" ref="H120:BJ120" si="182">+H95+H96</f>
        <v>0</v>
      </c>
      <c r="I120" s="54">
        <f t="shared" si="182"/>
        <v>0</v>
      </c>
      <c r="J120" s="54">
        <f t="shared" si="182"/>
        <v>0</v>
      </c>
      <c r="K120" s="54">
        <f t="shared" si="182"/>
        <v>0</v>
      </c>
      <c r="L120" s="54">
        <f t="shared" si="182"/>
        <v>0</v>
      </c>
      <c r="M120" s="54">
        <f t="shared" si="182"/>
        <v>0</v>
      </c>
      <c r="N120" s="54">
        <f t="shared" si="182"/>
        <v>0</v>
      </c>
      <c r="O120" s="54">
        <f t="shared" si="182"/>
        <v>0</v>
      </c>
      <c r="P120" s="54">
        <f t="shared" si="182"/>
        <v>0</v>
      </c>
      <c r="Q120" s="54">
        <f t="shared" si="182"/>
        <v>0</v>
      </c>
      <c r="R120" s="54">
        <f t="shared" si="182"/>
        <v>0</v>
      </c>
      <c r="S120" s="54">
        <f t="shared" si="182"/>
        <v>0</v>
      </c>
      <c r="T120" s="54">
        <f t="shared" si="182"/>
        <v>0</v>
      </c>
      <c r="U120" s="54">
        <f t="shared" si="182"/>
        <v>0</v>
      </c>
      <c r="V120" s="54">
        <f t="shared" si="182"/>
        <v>0</v>
      </c>
      <c r="W120" s="54">
        <f t="shared" si="182"/>
        <v>0</v>
      </c>
      <c r="X120" s="54">
        <f t="shared" si="182"/>
        <v>0</v>
      </c>
      <c r="Y120" s="54">
        <f t="shared" si="182"/>
        <v>0</v>
      </c>
      <c r="Z120" s="54">
        <f t="shared" si="182"/>
        <v>0</v>
      </c>
      <c r="AA120" s="54">
        <f t="shared" si="182"/>
        <v>0</v>
      </c>
      <c r="AB120" s="54">
        <f t="shared" si="182"/>
        <v>0</v>
      </c>
      <c r="AC120" s="54">
        <f t="shared" si="182"/>
        <v>0</v>
      </c>
      <c r="AD120" s="54">
        <f t="shared" si="182"/>
        <v>0</v>
      </c>
      <c r="AE120" s="54">
        <f t="shared" si="182"/>
        <v>0</v>
      </c>
      <c r="AF120" s="54">
        <f t="shared" si="182"/>
        <v>0</v>
      </c>
      <c r="AG120" s="54">
        <f t="shared" si="182"/>
        <v>0</v>
      </c>
      <c r="AH120" s="54">
        <f t="shared" si="182"/>
        <v>0</v>
      </c>
      <c r="AI120" s="54">
        <f t="shared" si="182"/>
        <v>0</v>
      </c>
      <c r="AJ120" s="54">
        <f t="shared" si="182"/>
        <v>0</v>
      </c>
      <c r="AK120" s="54">
        <f t="shared" si="182"/>
        <v>0</v>
      </c>
      <c r="AL120" s="54">
        <f t="shared" si="182"/>
        <v>0</v>
      </c>
      <c r="AM120" s="54">
        <f t="shared" si="182"/>
        <v>0</v>
      </c>
      <c r="AN120" s="54">
        <f t="shared" si="182"/>
        <v>0</v>
      </c>
      <c r="AO120" s="54">
        <f t="shared" si="182"/>
        <v>0</v>
      </c>
      <c r="AP120" s="54">
        <f t="shared" si="182"/>
        <v>0</v>
      </c>
      <c r="AQ120" s="54">
        <f t="shared" si="182"/>
        <v>0</v>
      </c>
      <c r="AR120" s="54">
        <f t="shared" si="182"/>
        <v>0</v>
      </c>
      <c r="AS120" s="54">
        <f t="shared" si="182"/>
        <v>0</v>
      </c>
      <c r="AT120" s="54">
        <f t="shared" si="182"/>
        <v>0</v>
      </c>
      <c r="AU120" s="54">
        <f t="shared" si="182"/>
        <v>0</v>
      </c>
      <c r="AV120" s="54">
        <f t="shared" si="182"/>
        <v>0</v>
      </c>
      <c r="AW120" s="54">
        <f t="shared" si="182"/>
        <v>0</v>
      </c>
      <c r="AX120" s="54">
        <f t="shared" si="182"/>
        <v>0</v>
      </c>
      <c r="AY120" s="54">
        <f t="shared" si="182"/>
        <v>0</v>
      </c>
      <c r="AZ120" s="54">
        <f t="shared" si="182"/>
        <v>0</v>
      </c>
      <c r="BA120" s="54">
        <f t="shared" si="182"/>
        <v>0</v>
      </c>
      <c r="BB120" s="54">
        <f t="shared" si="182"/>
        <v>0</v>
      </c>
      <c r="BC120" s="54">
        <f t="shared" si="182"/>
        <v>0</v>
      </c>
      <c r="BD120" s="54">
        <f t="shared" si="182"/>
        <v>0</v>
      </c>
      <c r="BE120" s="54">
        <f t="shared" si="182"/>
        <v>0</v>
      </c>
      <c r="BF120" s="54">
        <f t="shared" si="182"/>
        <v>0</v>
      </c>
      <c r="BG120" s="54">
        <f t="shared" si="182"/>
        <v>0</v>
      </c>
      <c r="BH120" s="54">
        <f t="shared" si="182"/>
        <v>0</v>
      </c>
      <c r="BI120" s="54">
        <f t="shared" si="182"/>
        <v>0</v>
      </c>
      <c r="BJ120" s="54">
        <f t="shared" si="182"/>
        <v>0</v>
      </c>
    </row>
    <row r="121" spans="1:62" s="55" customFormat="1" ht="13.5" thickBot="1" x14ac:dyDescent="0.25">
      <c r="A121" s="53" t="s">
        <v>137</v>
      </c>
      <c r="B121" s="113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  <c r="AN121" s="54"/>
      <c r="AO121" s="54"/>
      <c r="AP121" s="54"/>
      <c r="AQ121" s="54"/>
      <c r="AR121" s="54"/>
      <c r="AS121" s="54"/>
      <c r="AT121" s="54"/>
      <c r="AU121" s="54"/>
      <c r="AV121" s="54"/>
      <c r="AW121" s="54"/>
      <c r="AX121" s="54"/>
      <c r="AY121" s="54"/>
      <c r="AZ121" s="54"/>
      <c r="BA121" s="54"/>
      <c r="BB121" s="54"/>
      <c r="BC121" s="54"/>
      <c r="BD121" s="54"/>
      <c r="BE121" s="54"/>
      <c r="BF121" s="54"/>
      <c r="BG121" s="54"/>
      <c r="BH121" s="54"/>
      <c r="BI121" s="54"/>
      <c r="BJ121" s="54"/>
    </row>
    <row r="122" spans="1:62" s="7" customFormat="1" ht="13.5" thickBot="1" x14ac:dyDescent="0.25">
      <c r="A122" s="13" t="s">
        <v>12</v>
      </c>
      <c r="B122" s="114"/>
      <c r="C122" s="14">
        <f>+C113+C114+C120-C115-C116-C117-C118-C119-C121</f>
        <v>0</v>
      </c>
      <c r="D122" s="14">
        <f t="shared" ref="D122:BJ122" si="183">+D113+D114+D120-D115-D116-D117-D118-D119-D121</f>
        <v>0</v>
      </c>
      <c r="E122" s="14">
        <f t="shared" si="183"/>
        <v>0</v>
      </c>
      <c r="F122" s="14">
        <f t="shared" si="183"/>
        <v>0</v>
      </c>
      <c r="G122" s="14">
        <f t="shared" si="183"/>
        <v>0</v>
      </c>
      <c r="H122" s="14">
        <f t="shared" si="183"/>
        <v>0</v>
      </c>
      <c r="I122" s="14">
        <f t="shared" si="183"/>
        <v>0</v>
      </c>
      <c r="J122" s="14">
        <f t="shared" si="183"/>
        <v>0</v>
      </c>
      <c r="K122" s="14">
        <f t="shared" si="183"/>
        <v>0</v>
      </c>
      <c r="L122" s="14">
        <f t="shared" si="183"/>
        <v>0</v>
      </c>
      <c r="M122" s="14">
        <f t="shared" si="183"/>
        <v>0</v>
      </c>
      <c r="N122" s="14">
        <f t="shared" si="183"/>
        <v>0</v>
      </c>
      <c r="O122" s="14">
        <f t="shared" si="183"/>
        <v>0</v>
      </c>
      <c r="P122" s="14">
        <f t="shared" si="183"/>
        <v>0</v>
      </c>
      <c r="Q122" s="14">
        <f t="shared" si="183"/>
        <v>0</v>
      </c>
      <c r="R122" s="14">
        <f t="shared" si="183"/>
        <v>0</v>
      </c>
      <c r="S122" s="14">
        <f t="shared" si="183"/>
        <v>0</v>
      </c>
      <c r="T122" s="14">
        <f t="shared" si="183"/>
        <v>0</v>
      </c>
      <c r="U122" s="14">
        <f t="shared" si="183"/>
        <v>0</v>
      </c>
      <c r="V122" s="14">
        <f t="shared" si="183"/>
        <v>0</v>
      </c>
      <c r="W122" s="14">
        <f t="shared" si="183"/>
        <v>0</v>
      </c>
      <c r="X122" s="14">
        <f t="shared" si="183"/>
        <v>0</v>
      </c>
      <c r="Y122" s="14">
        <f t="shared" si="183"/>
        <v>0</v>
      </c>
      <c r="Z122" s="14">
        <f t="shared" si="183"/>
        <v>0</v>
      </c>
      <c r="AA122" s="14">
        <f t="shared" si="183"/>
        <v>0</v>
      </c>
      <c r="AB122" s="14">
        <f t="shared" si="183"/>
        <v>0</v>
      </c>
      <c r="AC122" s="14">
        <f t="shared" si="183"/>
        <v>0</v>
      </c>
      <c r="AD122" s="14">
        <f t="shared" si="183"/>
        <v>0</v>
      </c>
      <c r="AE122" s="14">
        <f t="shared" si="183"/>
        <v>0</v>
      </c>
      <c r="AF122" s="14">
        <f t="shared" si="183"/>
        <v>0</v>
      </c>
      <c r="AG122" s="14">
        <f t="shared" si="183"/>
        <v>0</v>
      </c>
      <c r="AH122" s="14">
        <f t="shared" si="183"/>
        <v>0</v>
      </c>
      <c r="AI122" s="14">
        <f t="shared" si="183"/>
        <v>0</v>
      </c>
      <c r="AJ122" s="14">
        <f t="shared" si="183"/>
        <v>0</v>
      </c>
      <c r="AK122" s="14">
        <f t="shared" si="183"/>
        <v>0</v>
      </c>
      <c r="AL122" s="14">
        <f t="shared" si="183"/>
        <v>0</v>
      </c>
      <c r="AM122" s="14">
        <f t="shared" si="183"/>
        <v>0</v>
      </c>
      <c r="AN122" s="14">
        <f t="shared" si="183"/>
        <v>0</v>
      </c>
      <c r="AO122" s="14">
        <f t="shared" si="183"/>
        <v>0</v>
      </c>
      <c r="AP122" s="14">
        <f t="shared" si="183"/>
        <v>0</v>
      </c>
      <c r="AQ122" s="14">
        <f t="shared" si="183"/>
        <v>0</v>
      </c>
      <c r="AR122" s="14">
        <f t="shared" si="183"/>
        <v>0</v>
      </c>
      <c r="AS122" s="14">
        <f t="shared" si="183"/>
        <v>0</v>
      </c>
      <c r="AT122" s="14">
        <f t="shared" si="183"/>
        <v>0</v>
      </c>
      <c r="AU122" s="14">
        <f t="shared" si="183"/>
        <v>0</v>
      </c>
      <c r="AV122" s="14">
        <f t="shared" si="183"/>
        <v>0</v>
      </c>
      <c r="AW122" s="14">
        <f t="shared" si="183"/>
        <v>0</v>
      </c>
      <c r="AX122" s="14">
        <f t="shared" si="183"/>
        <v>0</v>
      </c>
      <c r="AY122" s="14">
        <f t="shared" si="183"/>
        <v>0</v>
      </c>
      <c r="AZ122" s="14">
        <f t="shared" si="183"/>
        <v>0</v>
      </c>
      <c r="BA122" s="14">
        <f t="shared" si="183"/>
        <v>0</v>
      </c>
      <c r="BB122" s="14">
        <f t="shared" si="183"/>
        <v>0</v>
      </c>
      <c r="BC122" s="14">
        <f t="shared" si="183"/>
        <v>0</v>
      </c>
      <c r="BD122" s="14">
        <f t="shared" si="183"/>
        <v>0</v>
      </c>
      <c r="BE122" s="14">
        <f t="shared" si="183"/>
        <v>0</v>
      </c>
      <c r="BF122" s="14">
        <f t="shared" si="183"/>
        <v>0</v>
      </c>
      <c r="BG122" s="14">
        <f t="shared" si="183"/>
        <v>0</v>
      </c>
      <c r="BH122" s="14">
        <f t="shared" si="183"/>
        <v>0</v>
      </c>
      <c r="BI122" s="14">
        <f t="shared" si="183"/>
        <v>0</v>
      </c>
      <c r="BJ122" s="14">
        <f t="shared" si="183"/>
        <v>0</v>
      </c>
    </row>
    <row r="123" spans="1:62" ht="18" x14ac:dyDescent="0.25">
      <c r="A123" s="154"/>
      <c r="B123" s="154"/>
      <c r="C123" s="149"/>
      <c r="G123" s="216">
        <f>+G122-G100</f>
        <v>0</v>
      </c>
      <c r="H123" s="216">
        <f t="shared" ref="H123:BJ123" si="184">+H122-H100</f>
        <v>0</v>
      </c>
      <c r="I123" s="216">
        <f t="shared" si="184"/>
        <v>0</v>
      </c>
      <c r="J123" s="216">
        <f t="shared" si="184"/>
        <v>0</v>
      </c>
      <c r="K123" s="216">
        <f t="shared" si="184"/>
        <v>0</v>
      </c>
      <c r="L123" s="216">
        <f t="shared" si="184"/>
        <v>0</v>
      </c>
      <c r="M123" s="216">
        <f t="shared" si="184"/>
        <v>0</v>
      </c>
      <c r="N123" s="216">
        <f t="shared" si="184"/>
        <v>0</v>
      </c>
      <c r="O123" s="216">
        <f t="shared" si="184"/>
        <v>0</v>
      </c>
      <c r="P123" s="216">
        <f t="shared" si="184"/>
        <v>0</v>
      </c>
      <c r="Q123" s="216">
        <f t="shared" si="184"/>
        <v>0</v>
      </c>
      <c r="R123" s="216">
        <f t="shared" si="184"/>
        <v>0</v>
      </c>
      <c r="S123" s="216">
        <f t="shared" si="184"/>
        <v>0</v>
      </c>
      <c r="T123" s="216">
        <f t="shared" si="184"/>
        <v>0</v>
      </c>
      <c r="U123" s="216">
        <f t="shared" si="184"/>
        <v>0</v>
      </c>
      <c r="V123" s="216">
        <f t="shared" si="184"/>
        <v>0</v>
      </c>
      <c r="W123" s="216">
        <f t="shared" si="184"/>
        <v>0</v>
      </c>
      <c r="X123" s="216">
        <f t="shared" si="184"/>
        <v>0</v>
      </c>
      <c r="Y123" s="216">
        <f t="shared" si="184"/>
        <v>0</v>
      </c>
      <c r="Z123" s="216">
        <f t="shared" si="184"/>
        <v>0</v>
      </c>
      <c r="AA123" s="216">
        <f t="shared" si="184"/>
        <v>0</v>
      </c>
      <c r="AB123" s="216">
        <f t="shared" si="184"/>
        <v>0</v>
      </c>
      <c r="AC123" s="216">
        <f t="shared" si="184"/>
        <v>0</v>
      </c>
      <c r="AD123" s="216">
        <f t="shared" si="184"/>
        <v>0</v>
      </c>
      <c r="AE123" s="216">
        <f t="shared" si="184"/>
        <v>0</v>
      </c>
      <c r="AF123" s="216">
        <f t="shared" si="184"/>
        <v>0</v>
      </c>
      <c r="AG123" s="216">
        <f t="shared" si="184"/>
        <v>0</v>
      </c>
      <c r="AH123" s="216">
        <f t="shared" si="184"/>
        <v>0</v>
      </c>
      <c r="AI123" s="216">
        <f t="shared" si="184"/>
        <v>0</v>
      </c>
      <c r="AJ123" s="216">
        <f t="shared" si="184"/>
        <v>0</v>
      </c>
      <c r="AK123" s="216">
        <f t="shared" si="184"/>
        <v>0</v>
      </c>
      <c r="AL123" s="216">
        <f t="shared" si="184"/>
        <v>0</v>
      </c>
      <c r="AM123" s="216">
        <f t="shared" si="184"/>
        <v>0</v>
      </c>
      <c r="AN123" s="216">
        <f t="shared" si="184"/>
        <v>0</v>
      </c>
      <c r="AO123" s="216">
        <f t="shared" si="184"/>
        <v>0</v>
      </c>
      <c r="AP123" s="216">
        <f t="shared" si="184"/>
        <v>0</v>
      </c>
      <c r="AQ123" s="216">
        <f t="shared" si="184"/>
        <v>0</v>
      </c>
      <c r="AR123" s="216">
        <f t="shared" si="184"/>
        <v>0</v>
      </c>
      <c r="AS123" s="216">
        <f t="shared" si="184"/>
        <v>0</v>
      </c>
      <c r="AT123" s="216">
        <f t="shared" si="184"/>
        <v>0</v>
      </c>
      <c r="AU123" s="216">
        <f t="shared" si="184"/>
        <v>0</v>
      </c>
      <c r="AV123" s="216">
        <f t="shared" si="184"/>
        <v>0</v>
      </c>
      <c r="AW123" s="216">
        <f t="shared" si="184"/>
        <v>0</v>
      </c>
      <c r="AX123" s="216">
        <f t="shared" si="184"/>
        <v>0</v>
      </c>
      <c r="AY123" s="216">
        <f t="shared" si="184"/>
        <v>0</v>
      </c>
      <c r="AZ123" s="216">
        <f t="shared" si="184"/>
        <v>0</v>
      </c>
      <c r="BA123" s="216">
        <f t="shared" si="184"/>
        <v>0</v>
      </c>
      <c r="BB123" s="216">
        <f t="shared" si="184"/>
        <v>0</v>
      </c>
      <c r="BC123" s="216">
        <f t="shared" si="184"/>
        <v>0</v>
      </c>
      <c r="BD123" s="216">
        <f t="shared" si="184"/>
        <v>0</v>
      </c>
      <c r="BE123" s="216">
        <f t="shared" si="184"/>
        <v>0</v>
      </c>
      <c r="BF123" s="216">
        <f t="shared" si="184"/>
        <v>0</v>
      </c>
      <c r="BG123" s="216">
        <f t="shared" si="184"/>
        <v>0</v>
      </c>
      <c r="BH123" s="216">
        <f t="shared" si="184"/>
        <v>0</v>
      </c>
      <c r="BI123" s="216">
        <f t="shared" si="184"/>
        <v>0</v>
      </c>
      <c r="BJ123" s="216">
        <f t="shared" si="184"/>
        <v>0</v>
      </c>
    </row>
    <row r="124" spans="1:62" ht="18" x14ac:dyDescent="0.25">
      <c r="A124" s="155" t="s">
        <v>13</v>
      </c>
      <c r="B124" s="305"/>
      <c r="C124" s="305"/>
      <c r="D124" s="305"/>
      <c r="E124" s="305"/>
      <c r="F124" s="305"/>
      <c r="G124" s="305"/>
      <c r="H124" s="305"/>
      <c r="I124" s="305"/>
      <c r="J124" s="305"/>
      <c r="K124" s="305"/>
      <c r="L124" s="305"/>
      <c r="M124" s="305"/>
      <c r="N124" s="305"/>
      <c r="O124" s="305"/>
      <c r="P124" s="305"/>
      <c r="Q124" s="305"/>
      <c r="R124" s="305"/>
      <c r="S124" s="305"/>
      <c r="T124" s="305"/>
      <c r="U124" s="305"/>
      <c r="V124" s="305"/>
      <c r="W124" s="305"/>
      <c r="X124" s="305"/>
      <c r="Y124" s="305"/>
      <c r="Z124" s="305"/>
      <c r="AA124" s="305"/>
      <c r="AB124" s="305"/>
      <c r="AC124" s="305"/>
      <c r="AD124" s="305"/>
      <c r="AE124" s="305"/>
      <c r="AF124" s="305"/>
      <c r="AG124" s="305"/>
      <c r="AH124" s="305"/>
      <c r="AI124" s="305"/>
      <c r="AJ124" s="305"/>
      <c r="AK124" s="305"/>
      <c r="AL124" s="305"/>
      <c r="AM124" s="305"/>
      <c r="AN124" s="305"/>
      <c r="AO124" s="305"/>
      <c r="AP124" s="305"/>
      <c r="AQ124" s="305"/>
      <c r="AR124" s="305"/>
      <c r="AS124" s="305"/>
      <c r="AT124" s="305"/>
      <c r="AU124" s="305"/>
      <c r="AV124" s="305"/>
      <c r="AW124" s="305"/>
      <c r="AX124" s="305"/>
      <c r="AY124" s="305"/>
      <c r="AZ124" s="305"/>
      <c r="BA124" s="305"/>
      <c r="BB124" s="305"/>
      <c r="BC124" s="305"/>
      <c r="BD124" s="305"/>
      <c r="BE124" s="305"/>
      <c r="BF124" s="305"/>
      <c r="BG124" s="305"/>
      <c r="BH124" s="305"/>
      <c r="BI124" s="305"/>
      <c r="BJ124" s="305"/>
    </row>
    <row r="125" spans="1:62" ht="18.75" thickBot="1" x14ac:dyDescent="0.3">
      <c r="A125" s="155"/>
      <c r="B125" s="305"/>
      <c r="C125" s="305"/>
      <c r="D125" s="305"/>
      <c r="E125" s="305"/>
      <c r="F125" s="305"/>
      <c r="G125" s="305"/>
      <c r="H125" s="305"/>
      <c r="I125" s="305"/>
      <c r="J125" s="305"/>
      <c r="K125" s="305"/>
      <c r="L125" s="305"/>
      <c r="M125" s="305"/>
      <c r="N125" s="305"/>
      <c r="O125" s="305"/>
      <c r="P125" s="305"/>
      <c r="Q125" s="305"/>
      <c r="R125" s="305"/>
      <c r="S125" s="305"/>
      <c r="T125" s="305"/>
      <c r="U125" s="305"/>
      <c r="V125" s="305"/>
      <c r="W125" s="305"/>
      <c r="X125" s="305"/>
      <c r="Y125" s="305"/>
      <c r="Z125" s="305"/>
      <c r="AA125" s="305"/>
      <c r="AB125" s="305"/>
      <c r="AC125" s="305"/>
      <c r="AD125" s="305"/>
      <c r="AE125" s="305"/>
      <c r="AF125" s="305"/>
      <c r="AG125" s="305"/>
      <c r="AH125" s="305"/>
      <c r="AI125" s="305"/>
      <c r="AJ125" s="305"/>
      <c r="AK125" s="305"/>
      <c r="AL125" s="305"/>
      <c r="AM125" s="305"/>
      <c r="AN125" s="305"/>
      <c r="AO125" s="305"/>
      <c r="AP125" s="305"/>
      <c r="AQ125" s="305"/>
      <c r="AR125" s="305"/>
      <c r="AS125" s="305"/>
      <c r="AT125" s="305"/>
      <c r="AU125" s="305"/>
      <c r="AV125" s="305"/>
      <c r="AW125" s="305"/>
      <c r="AX125" s="305"/>
      <c r="AY125" s="305"/>
      <c r="AZ125" s="305"/>
      <c r="BA125" s="305"/>
      <c r="BB125" s="305"/>
      <c r="BC125" s="305"/>
      <c r="BD125" s="305"/>
      <c r="BE125" s="305"/>
      <c r="BF125" s="305"/>
      <c r="BG125" s="305"/>
      <c r="BH125" s="305"/>
      <c r="BI125" s="305"/>
      <c r="BJ125" s="305"/>
    </row>
    <row r="126" spans="1:62" s="7" customFormat="1" ht="13.5" thickBot="1" x14ac:dyDescent="0.25">
      <c r="A126" s="15" t="s">
        <v>4</v>
      </c>
      <c r="B126" s="115">
        <v>43435</v>
      </c>
      <c r="C126" s="9">
        <f t="shared" ref="C126:AH126" si="185">+C3</f>
        <v>44957</v>
      </c>
      <c r="D126" s="9">
        <f t="shared" si="185"/>
        <v>44985</v>
      </c>
      <c r="E126" s="9">
        <f t="shared" si="185"/>
        <v>45016</v>
      </c>
      <c r="F126" s="9">
        <f t="shared" si="185"/>
        <v>45046</v>
      </c>
      <c r="G126" s="9">
        <f t="shared" si="185"/>
        <v>45077</v>
      </c>
      <c r="H126" s="9">
        <f t="shared" si="185"/>
        <v>45107</v>
      </c>
      <c r="I126" s="9">
        <f t="shared" si="185"/>
        <v>45138</v>
      </c>
      <c r="J126" s="9">
        <f t="shared" si="185"/>
        <v>45169</v>
      </c>
      <c r="K126" s="9">
        <f t="shared" si="185"/>
        <v>45199</v>
      </c>
      <c r="L126" s="9">
        <f t="shared" si="185"/>
        <v>45230</v>
      </c>
      <c r="M126" s="9">
        <f t="shared" si="185"/>
        <v>45260</v>
      </c>
      <c r="N126" s="9">
        <f t="shared" si="185"/>
        <v>45291</v>
      </c>
      <c r="O126" s="9">
        <f t="shared" si="185"/>
        <v>45322</v>
      </c>
      <c r="P126" s="9">
        <f t="shared" si="185"/>
        <v>45351</v>
      </c>
      <c r="Q126" s="9">
        <f t="shared" si="185"/>
        <v>45382</v>
      </c>
      <c r="R126" s="9">
        <f t="shared" si="185"/>
        <v>45412</v>
      </c>
      <c r="S126" s="9">
        <f t="shared" si="185"/>
        <v>45443</v>
      </c>
      <c r="T126" s="9">
        <f t="shared" si="185"/>
        <v>45473</v>
      </c>
      <c r="U126" s="9">
        <f t="shared" si="185"/>
        <v>45504</v>
      </c>
      <c r="V126" s="9">
        <f t="shared" si="185"/>
        <v>45535</v>
      </c>
      <c r="W126" s="9">
        <f t="shared" si="185"/>
        <v>45565</v>
      </c>
      <c r="X126" s="9">
        <f t="shared" si="185"/>
        <v>45596</v>
      </c>
      <c r="Y126" s="9">
        <f t="shared" si="185"/>
        <v>45626</v>
      </c>
      <c r="Z126" s="9">
        <f t="shared" si="185"/>
        <v>45657</v>
      </c>
      <c r="AA126" s="9">
        <f t="shared" si="185"/>
        <v>45688</v>
      </c>
      <c r="AB126" s="9">
        <f t="shared" si="185"/>
        <v>45716</v>
      </c>
      <c r="AC126" s="9">
        <f t="shared" si="185"/>
        <v>45747</v>
      </c>
      <c r="AD126" s="9">
        <f t="shared" si="185"/>
        <v>45777</v>
      </c>
      <c r="AE126" s="9">
        <f t="shared" si="185"/>
        <v>45808</v>
      </c>
      <c r="AF126" s="9">
        <f t="shared" si="185"/>
        <v>45838</v>
      </c>
      <c r="AG126" s="9">
        <f t="shared" si="185"/>
        <v>45869</v>
      </c>
      <c r="AH126" s="9">
        <f t="shared" si="185"/>
        <v>45900</v>
      </c>
      <c r="AI126" s="9">
        <f t="shared" ref="AI126:BJ126" si="186">+AI3</f>
        <v>45930</v>
      </c>
      <c r="AJ126" s="9">
        <f t="shared" si="186"/>
        <v>45961</v>
      </c>
      <c r="AK126" s="9">
        <f t="shared" si="186"/>
        <v>45991</v>
      </c>
      <c r="AL126" s="9">
        <f t="shared" si="186"/>
        <v>46022</v>
      </c>
      <c r="AM126" s="9">
        <f t="shared" si="186"/>
        <v>46053</v>
      </c>
      <c r="AN126" s="9">
        <f t="shared" si="186"/>
        <v>46081</v>
      </c>
      <c r="AO126" s="9">
        <f t="shared" si="186"/>
        <v>46112</v>
      </c>
      <c r="AP126" s="9">
        <f t="shared" si="186"/>
        <v>46142</v>
      </c>
      <c r="AQ126" s="9">
        <f t="shared" si="186"/>
        <v>46173</v>
      </c>
      <c r="AR126" s="9">
        <f t="shared" si="186"/>
        <v>46203</v>
      </c>
      <c r="AS126" s="9">
        <f t="shared" si="186"/>
        <v>46234</v>
      </c>
      <c r="AT126" s="9">
        <f t="shared" si="186"/>
        <v>46265</v>
      </c>
      <c r="AU126" s="9">
        <f t="shared" si="186"/>
        <v>46295</v>
      </c>
      <c r="AV126" s="9">
        <f t="shared" si="186"/>
        <v>46326</v>
      </c>
      <c r="AW126" s="9">
        <f t="shared" si="186"/>
        <v>46356</v>
      </c>
      <c r="AX126" s="9">
        <f t="shared" si="186"/>
        <v>46387</v>
      </c>
      <c r="AY126" s="9">
        <f t="shared" si="186"/>
        <v>46418</v>
      </c>
      <c r="AZ126" s="9">
        <f t="shared" si="186"/>
        <v>46446</v>
      </c>
      <c r="BA126" s="9">
        <f t="shared" si="186"/>
        <v>46477</v>
      </c>
      <c r="BB126" s="9">
        <f t="shared" si="186"/>
        <v>46507</v>
      </c>
      <c r="BC126" s="9">
        <f t="shared" si="186"/>
        <v>46538</v>
      </c>
      <c r="BD126" s="9">
        <f t="shared" si="186"/>
        <v>46568</v>
      </c>
      <c r="BE126" s="9">
        <f t="shared" si="186"/>
        <v>46599</v>
      </c>
      <c r="BF126" s="9">
        <f t="shared" si="186"/>
        <v>46630</v>
      </c>
      <c r="BG126" s="9">
        <f t="shared" si="186"/>
        <v>46660</v>
      </c>
      <c r="BH126" s="9">
        <f t="shared" si="186"/>
        <v>46691</v>
      </c>
      <c r="BI126" s="9">
        <f t="shared" si="186"/>
        <v>46721</v>
      </c>
      <c r="BJ126" s="9">
        <f t="shared" si="186"/>
        <v>46752</v>
      </c>
    </row>
    <row r="127" spans="1:62" s="7" customFormat="1" ht="13.5" thickTop="1" x14ac:dyDescent="0.2">
      <c r="A127" s="6" t="str">
        <f>+PARÁMETROS!A41</f>
        <v>LINEA 1</v>
      </c>
      <c r="B127" s="116">
        <f>+PARÁMETROS!D61</f>
        <v>10200000000</v>
      </c>
      <c r="C127" s="17">
        <f t="shared" ref="C127:AH127" si="187">+C13</f>
        <v>10238885555.181942</v>
      </c>
      <c r="D127" s="17">
        <f t="shared" si="187"/>
        <v>10276665535.318254</v>
      </c>
      <c r="E127" s="17">
        <f t="shared" si="187"/>
        <v>10313375832.855242</v>
      </c>
      <c r="F127" s="17">
        <f t="shared" si="187"/>
        <v>10205537052.122967</v>
      </c>
      <c r="G127" s="17">
        <f t="shared" si="187"/>
        <v>10242412641.879499</v>
      </c>
      <c r="H127" s="17">
        <f t="shared" si="187"/>
        <v>10278287726.560995</v>
      </c>
      <c r="I127" s="17">
        <f t="shared" si="187"/>
        <v>10387082235.020029</v>
      </c>
      <c r="J127" s="17">
        <f t="shared" si="187"/>
        <v>10419922654.729002</v>
      </c>
      <c r="K127" s="17">
        <f t="shared" si="187"/>
        <v>10451877523.264555</v>
      </c>
      <c r="L127" s="17">
        <f t="shared" si="187"/>
        <v>10337535846.334328</v>
      </c>
      <c r="M127" s="17">
        <f t="shared" si="187"/>
        <v>10370041010.81094</v>
      </c>
      <c r="N127" s="17">
        <f t="shared" si="187"/>
        <v>10476516113.092113</v>
      </c>
      <c r="O127" s="17">
        <f t="shared" si="187"/>
        <v>10599559879.308285</v>
      </c>
      <c r="P127" s="17">
        <f t="shared" si="187"/>
        <v>10720747716.996826</v>
      </c>
      <c r="Q127" s="17">
        <f t="shared" si="187"/>
        <v>10840111747.580896</v>
      </c>
      <c r="R127" s="17">
        <f t="shared" si="187"/>
        <v>10815673457.128988</v>
      </c>
      <c r="S127" s="17">
        <f t="shared" si="187"/>
        <v>10933287553.145823</v>
      </c>
      <c r="T127" s="17">
        <f t="shared" si="187"/>
        <v>11049147827.23214</v>
      </c>
      <c r="U127" s="17">
        <f t="shared" si="187"/>
        <v>11236332575.215143</v>
      </c>
      <c r="V127" s="17">
        <f t="shared" si="187"/>
        <v>11347847288.133097</v>
      </c>
      <c r="W127" s="17">
        <f t="shared" si="187"/>
        <v>11457708735.667086</v>
      </c>
      <c r="X127" s="17">
        <f t="shared" si="187"/>
        <v>11415844461.667097</v>
      </c>
      <c r="Y127" s="17">
        <f t="shared" si="187"/>
        <v>11524390396.837313</v>
      </c>
      <c r="Z127" s="17">
        <f t="shared" si="187"/>
        <v>11704964884.317429</v>
      </c>
      <c r="AA127" s="17">
        <f t="shared" si="187"/>
        <v>11864274202.518549</v>
      </c>
      <c r="AB127" s="17">
        <f t="shared" si="187"/>
        <v>12021379427.760878</v>
      </c>
      <c r="AC127" s="17">
        <f t="shared" si="187"/>
        <v>12176308348.97942</v>
      </c>
      <c r="AD127" s="17">
        <f t="shared" si="187"/>
        <v>12169573617.336809</v>
      </c>
      <c r="AE127" s="17">
        <f t="shared" si="187"/>
        <v>12322257884.142563</v>
      </c>
      <c r="AF127" s="17">
        <f t="shared" si="187"/>
        <v>12472821413.832167</v>
      </c>
      <c r="AG127" s="17">
        <f t="shared" si="187"/>
        <v>12694170171.073677</v>
      </c>
      <c r="AH127" s="17">
        <f t="shared" si="187"/>
        <v>12839646516.662165</v>
      </c>
      <c r="AI127" s="17">
        <f t="shared" ref="AI127:BJ127" si="188">+AI13</f>
        <v>12983093133.432358</v>
      </c>
      <c r="AJ127" s="17">
        <f t="shared" si="188"/>
        <v>12954451618.298347</v>
      </c>
      <c r="AK127" s="17">
        <f t="shared" si="188"/>
        <v>13096075494.740332</v>
      </c>
      <c r="AL127" s="17">
        <f t="shared" si="188"/>
        <v>13309052843.112555</v>
      </c>
      <c r="AM127" s="17">
        <f t="shared" si="188"/>
        <v>13487624162.921207</v>
      </c>
      <c r="AN127" s="17">
        <f t="shared" si="188"/>
        <v>13663823383.308197</v>
      </c>
      <c r="AO127" s="17">
        <f t="shared" si="188"/>
        <v>13837671722.841173</v>
      </c>
      <c r="AP127" s="17">
        <f t="shared" si="188"/>
        <v>13827911054.042303</v>
      </c>
      <c r="AQ127" s="17">
        <f t="shared" si="188"/>
        <v>13999423707.832836</v>
      </c>
      <c r="AR127" s="17">
        <f t="shared" si="188"/>
        <v>14168619899.325865</v>
      </c>
      <c r="AS127" s="17">
        <f t="shared" si="188"/>
        <v>14407911674.070866</v>
      </c>
      <c r="AT127" s="17">
        <f t="shared" si="188"/>
        <v>14571620177.483196</v>
      </c>
      <c r="AU127" s="17">
        <f t="shared" si="188"/>
        <v>14733088479.316292</v>
      </c>
      <c r="AV127" s="17">
        <f t="shared" si="188"/>
        <v>14699328181.503572</v>
      </c>
      <c r="AW127" s="17">
        <f t="shared" si="188"/>
        <v>14858831293.851736</v>
      </c>
      <c r="AX127" s="17">
        <f t="shared" si="188"/>
        <v>15088937033.437717</v>
      </c>
      <c r="AY127" s="17">
        <f t="shared" si="188"/>
        <v>15288221793.078072</v>
      </c>
      <c r="AZ127" s="17">
        <f t="shared" si="188"/>
        <v>15484847389.186319</v>
      </c>
      <c r="BA127" s="17">
        <f t="shared" si="188"/>
        <v>15678832951.388823</v>
      </c>
      <c r="BB127" s="17">
        <f t="shared" si="188"/>
        <v>15664798532.411173</v>
      </c>
      <c r="BC127" s="17">
        <f t="shared" si="188"/>
        <v>15856171206.562983</v>
      </c>
      <c r="BD127" s="17">
        <f t="shared" si="188"/>
        <v>16044929612.838482</v>
      </c>
      <c r="BE127" s="17">
        <f t="shared" si="188"/>
        <v>16303058259.085693</v>
      </c>
      <c r="BF127" s="17">
        <f t="shared" si="188"/>
        <v>16485735748.407917</v>
      </c>
      <c r="BG127" s="17">
        <f t="shared" si="188"/>
        <v>16665872531.306261</v>
      </c>
      <c r="BH127" s="17">
        <f t="shared" si="188"/>
        <v>16843489410.489788</v>
      </c>
      <c r="BI127" s="17">
        <f t="shared" si="188"/>
        <v>17018607310.735384</v>
      </c>
      <c r="BJ127" s="17">
        <f t="shared" si="188"/>
        <v>17263790357.055382</v>
      </c>
    </row>
    <row r="128" spans="1:62" s="7" customFormat="1" x14ac:dyDescent="0.2">
      <c r="A128" s="6" t="str">
        <f>+PARÁMETROS!A42</f>
        <v>LINEA 2</v>
      </c>
      <c r="B128" s="116">
        <f>+PARÁMETROS!D62</f>
        <v>0</v>
      </c>
      <c r="C128" s="17">
        <f t="shared" ref="C128:AH128" si="189">+C25</f>
        <v>0</v>
      </c>
      <c r="D128" s="17">
        <f t="shared" si="189"/>
        <v>0</v>
      </c>
      <c r="E128" s="17">
        <f t="shared" si="189"/>
        <v>0</v>
      </c>
      <c r="F128" s="17">
        <f t="shared" si="189"/>
        <v>0</v>
      </c>
      <c r="G128" s="17">
        <f t="shared" si="189"/>
        <v>0</v>
      </c>
      <c r="H128" s="17">
        <f t="shared" si="189"/>
        <v>0</v>
      </c>
      <c r="I128" s="17">
        <f t="shared" si="189"/>
        <v>0</v>
      </c>
      <c r="J128" s="17">
        <f t="shared" si="189"/>
        <v>0</v>
      </c>
      <c r="K128" s="17">
        <f t="shared" si="189"/>
        <v>0</v>
      </c>
      <c r="L128" s="17">
        <f t="shared" si="189"/>
        <v>0</v>
      </c>
      <c r="M128" s="17">
        <f t="shared" si="189"/>
        <v>0</v>
      </c>
      <c r="N128" s="17">
        <f t="shared" si="189"/>
        <v>0</v>
      </c>
      <c r="O128" s="17">
        <f t="shared" si="189"/>
        <v>0</v>
      </c>
      <c r="P128" s="17">
        <f t="shared" si="189"/>
        <v>0</v>
      </c>
      <c r="Q128" s="17">
        <f t="shared" si="189"/>
        <v>0</v>
      </c>
      <c r="R128" s="17">
        <f t="shared" si="189"/>
        <v>0</v>
      </c>
      <c r="S128" s="17">
        <f t="shared" si="189"/>
        <v>0</v>
      </c>
      <c r="T128" s="17">
        <f t="shared" si="189"/>
        <v>0</v>
      </c>
      <c r="U128" s="17">
        <f t="shared" si="189"/>
        <v>0</v>
      </c>
      <c r="V128" s="17">
        <f t="shared" si="189"/>
        <v>0</v>
      </c>
      <c r="W128" s="17">
        <f t="shared" si="189"/>
        <v>0</v>
      </c>
      <c r="X128" s="17">
        <f t="shared" si="189"/>
        <v>0</v>
      </c>
      <c r="Y128" s="17">
        <f t="shared" si="189"/>
        <v>0</v>
      </c>
      <c r="Z128" s="17">
        <f t="shared" si="189"/>
        <v>0</v>
      </c>
      <c r="AA128" s="17">
        <f t="shared" si="189"/>
        <v>0</v>
      </c>
      <c r="AB128" s="17">
        <f t="shared" si="189"/>
        <v>0</v>
      </c>
      <c r="AC128" s="17">
        <f t="shared" si="189"/>
        <v>0</v>
      </c>
      <c r="AD128" s="17">
        <f t="shared" si="189"/>
        <v>0</v>
      </c>
      <c r="AE128" s="17">
        <f t="shared" si="189"/>
        <v>0</v>
      </c>
      <c r="AF128" s="17">
        <f t="shared" si="189"/>
        <v>0</v>
      </c>
      <c r="AG128" s="17">
        <f t="shared" si="189"/>
        <v>0</v>
      </c>
      <c r="AH128" s="17">
        <f t="shared" si="189"/>
        <v>0</v>
      </c>
      <c r="AI128" s="17">
        <f t="shared" ref="AI128:BJ128" si="190">+AI25</f>
        <v>0</v>
      </c>
      <c r="AJ128" s="17">
        <f t="shared" si="190"/>
        <v>0</v>
      </c>
      <c r="AK128" s="17">
        <f t="shared" si="190"/>
        <v>0</v>
      </c>
      <c r="AL128" s="17">
        <f t="shared" si="190"/>
        <v>0</v>
      </c>
      <c r="AM128" s="17">
        <f t="shared" si="190"/>
        <v>0</v>
      </c>
      <c r="AN128" s="17">
        <f t="shared" si="190"/>
        <v>0</v>
      </c>
      <c r="AO128" s="17">
        <f t="shared" si="190"/>
        <v>0</v>
      </c>
      <c r="AP128" s="17">
        <f t="shared" si="190"/>
        <v>0</v>
      </c>
      <c r="AQ128" s="17">
        <f t="shared" si="190"/>
        <v>0</v>
      </c>
      <c r="AR128" s="17">
        <f t="shared" si="190"/>
        <v>0</v>
      </c>
      <c r="AS128" s="17">
        <f t="shared" si="190"/>
        <v>0</v>
      </c>
      <c r="AT128" s="17">
        <f t="shared" si="190"/>
        <v>0</v>
      </c>
      <c r="AU128" s="17">
        <f t="shared" si="190"/>
        <v>0</v>
      </c>
      <c r="AV128" s="17">
        <f t="shared" si="190"/>
        <v>0</v>
      </c>
      <c r="AW128" s="17">
        <f t="shared" si="190"/>
        <v>0</v>
      </c>
      <c r="AX128" s="17">
        <f t="shared" si="190"/>
        <v>0</v>
      </c>
      <c r="AY128" s="17">
        <f t="shared" si="190"/>
        <v>0</v>
      </c>
      <c r="AZ128" s="17">
        <f t="shared" si="190"/>
        <v>0</v>
      </c>
      <c r="BA128" s="17">
        <f t="shared" si="190"/>
        <v>0</v>
      </c>
      <c r="BB128" s="17">
        <f t="shared" si="190"/>
        <v>0</v>
      </c>
      <c r="BC128" s="17">
        <f t="shared" si="190"/>
        <v>0</v>
      </c>
      <c r="BD128" s="17">
        <f t="shared" si="190"/>
        <v>0</v>
      </c>
      <c r="BE128" s="17">
        <f t="shared" si="190"/>
        <v>0</v>
      </c>
      <c r="BF128" s="17">
        <f t="shared" si="190"/>
        <v>0</v>
      </c>
      <c r="BG128" s="17">
        <f t="shared" si="190"/>
        <v>0</v>
      </c>
      <c r="BH128" s="17">
        <f t="shared" si="190"/>
        <v>0</v>
      </c>
      <c r="BI128" s="17">
        <f t="shared" si="190"/>
        <v>0</v>
      </c>
      <c r="BJ128" s="17">
        <f t="shared" si="190"/>
        <v>0</v>
      </c>
    </row>
    <row r="129" spans="1:62" s="7" customFormat="1" x14ac:dyDescent="0.2">
      <c r="A129" s="6" t="str">
        <f>+PARÁMETROS!A43</f>
        <v>LINEA 3</v>
      </c>
      <c r="B129" s="116">
        <f>+PARÁMETROS!D63</f>
        <v>0</v>
      </c>
      <c r="C129" s="17">
        <f t="shared" ref="C129:AH129" si="191">+C37</f>
        <v>0</v>
      </c>
      <c r="D129" s="17">
        <f t="shared" si="191"/>
        <v>0</v>
      </c>
      <c r="E129" s="17">
        <f t="shared" si="191"/>
        <v>0</v>
      </c>
      <c r="F129" s="17">
        <f t="shared" si="191"/>
        <v>0</v>
      </c>
      <c r="G129" s="17">
        <f t="shared" si="191"/>
        <v>0</v>
      </c>
      <c r="H129" s="17">
        <f t="shared" si="191"/>
        <v>0</v>
      </c>
      <c r="I129" s="17">
        <f t="shared" si="191"/>
        <v>0</v>
      </c>
      <c r="J129" s="17">
        <f t="shared" si="191"/>
        <v>0</v>
      </c>
      <c r="K129" s="17">
        <f t="shared" si="191"/>
        <v>0</v>
      </c>
      <c r="L129" s="17">
        <f t="shared" si="191"/>
        <v>0</v>
      </c>
      <c r="M129" s="17">
        <f t="shared" si="191"/>
        <v>0</v>
      </c>
      <c r="N129" s="17">
        <f t="shared" si="191"/>
        <v>0</v>
      </c>
      <c r="O129" s="17">
        <f t="shared" si="191"/>
        <v>0</v>
      </c>
      <c r="P129" s="17">
        <f t="shared" si="191"/>
        <v>0</v>
      </c>
      <c r="Q129" s="17">
        <f t="shared" si="191"/>
        <v>0</v>
      </c>
      <c r="R129" s="17">
        <f t="shared" si="191"/>
        <v>0</v>
      </c>
      <c r="S129" s="17">
        <f t="shared" si="191"/>
        <v>0</v>
      </c>
      <c r="T129" s="17">
        <f t="shared" si="191"/>
        <v>0</v>
      </c>
      <c r="U129" s="17">
        <f t="shared" si="191"/>
        <v>0</v>
      </c>
      <c r="V129" s="17">
        <f t="shared" si="191"/>
        <v>0</v>
      </c>
      <c r="W129" s="17">
        <f t="shared" si="191"/>
        <v>0</v>
      </c>
      <c r="X129" s="17">
        <f t="shared" si="191"/>
        <v>0</v>
      </c>
      <c r="Y129" s="17">
        <f t="shared" si="191"/>
        <v>0</v>
      </c>
      <c r="Z129" s="17">
        <f t="shared" si="191"/>
        <v>0</v>
      </c>
      <c r="AA129" s="17">
        <f t="shared" si="191"/>
        <v>0</v>
      </c>
      <c r="AB129" s="17">
        <f t="shared" si="191"/>
        <v>0</v>
      </c>
      <c r="AC129" s="17">
        <f t="shared" si="191"/>
        <v>0</v>
      </c>
      <c r="AD129" s="17">
        <f t="shared" si="191"/>
        <v>0</v>
      </c>
      <c r="AE129" s="17">
        <f t="shared" si="191"/>
        <v>0</v>
      </c>
      <c r="AF129" s="17">
        <f t="shared" si="191"/>
        <v>0</v>
      </c>
      <c r="AG129" s="17">
        <f t="shared" si="191"/>
        <v>0</v>
      </c>
      <c r="AH129" s="17">
        <f t="shared" si="191"/>
        <v>0</v>
      </c>
      <c r="AI129" s="17">
        <f t="shared" ref="AI129:BJ129" si="192">+AI37</f>
        <v>0</v>
      </c>
      <c r="AJ129" s="17">
        <f t="shared" si="192"/>
        <v>0</v>
      </c>
      <c r="AK129" s="17">
        <f t="shared" si="192"/>
        <v>0</v>
      </c>
      <c r="AL129" s="17">
        <f t="shared" si="192"/>
        <v>0</v>
      </c>
      <c r="AM129" s="17">
        <f t="shared" si="192"/>
        <v>0</v>
      </c>
      <c r="AN129" s="17">
        <f t="shared" si="192"/>
        <v>0</v>
      </c>
      <c r="AO129" s="17">
        <f t="shared" si="192"/>
        <v>0</v>
      </c>
      <c r="AP129" s="17">
        <f t="shared" si="192"/>
        <v>0</v>
      </c>
      <c r="AQ129" s="17">
        <f t="shared" si="192"/>
        <v>0</v>
      </c>
      <c r="AR129" s="17">
        <f t="shared" si="192"/>
        <v>0</v>
      </c>
      <c r="AS129" s="17">
        <f t="shared" si="192"/>
        <v>0</v>
      </c>
      <c r="AT129" s="17">
        <f t="shared" si="192"/>
        <v>0</v>
      </c>
      <c r="AU129" s="17">
        <f t="shared" si="192"/>
        <v>0</v>
      </c>
      <c r="AV129" s="17">
        <f t="shared" si="192"/>
        <v>0</v>
      </c>
      <c r="AW129" s="17">
        <f t="shared" si="192"/>
        <v>0</v>
      </c>
      <c r="AX129" s="17">
        <f t="shared" si="192"/>
        <v>0</v>
      </c>
      <c r="AY129" s="17">
        <f t="shared" si="192"/>
        <v>0</v>
      </c>
      <c r="AZ129" s="17">
        <f t="shared" si="192"/>
        <v>0</v>
      </c>
      <c r="BA129" s="17">
        <f t="shared" si="192"/>
        <v>0</v>
      </c>
      <c r="BB129" s="17">
        <f t="shared" si="192"/>
        <v>0</v>
      </c>
      <c r="BC129" s="17">
        <f t="shared" si="192"/>
        <v>0</v>
      </c>
      <c r="BD129" s="17">
        <f t="shared" si="192"/>
        <v>0</v>
      </c>
      <c r="BE129" s="17">
        <f t="shared" si="192"/>
        <v>0</v>
      </c>
      <c r="BF129" s="17">
        <f t="shared" si="192"/>
        <v>0</v>
      </c>
      <c r="BG129" s="17">
        <f t="shared" si="192"/>
        <v>0</v>
      </c>
      <c r="BH129" s="17">
        <f t="shared" si="192"/>
        <v>0</v>
      </c>
      <c r="BI129" s="17">
        <f t="shared" si="192"/>
        <v>0</v>
      </c>
      <c r="BJ129" s="17">
        <f t="shared" si="192"/>
        <v>0</v>
      </c>
    </row>
    <row r="130" spans="1:62" s="7" customFormat="1" x14ac:dyDescent="0.2">
      <c r="A130" s="6" t="str">
        <f>+PARÁMETROS!A44</f>
        <v>LINEA 4</v>
      </c>
      <c r="B130" s="116">
        <f>+PARÁMETROS!D64</f>
        <v>0</v>
      </c>
      <c r="C130" s="17">
        <f t="shared" ref="C130:AH130" si="193">+C49</f>
        <v>0</v>
      </c>
      <c r="D130" s="17">
        <f t="shared" si="193"/>
        <v>0</v>
      </c>
      <c r="E130" s="17">
        <f t="shared" si="193"/>
        <v>0</v>
      </c>
      <c r="F130" s="17">
        <f t="shared" si="193"/>
        <v>0</v>
      </c>
      <c r="G130" s="17">
        <f t="shared" si="193"/>
        <v>0</v>
      </c>
      <c r="H130" s="17">
        <f t="shared" si="193"/>
        <v>0</v>
      </c>
      <c r="I130" s="17">
        <f t="shared" si="193"/>
        <v>0</v>
      </c>
      <c r="J130" s="17">
        <f t="shared" si="193"/>
        <v>0</v>
      </c>
      <c r="K130" s="17">
        <f t="shared" si="193"/>
        <v>0</v>
      </c>
      <c r="L130" s="17">
        <f t="shared" si="193"/>
        <v>0</v>
      </c>
      <c r="M130" s="17">
        <f t="shared" si="193"/>
        <v>0</v>
      </c>
      <c r="N130" s="17">
        <f t="shared" si="193"/>
        <v>0</v>
      </c>
      <c r="O130" s="17">
        <f t="shared" si="193"/>
        <v>0</v>
      </c>
      <c r="P130" s="17">
        <f t="shared" si="193"/>
        <v>0</v>
      </c>
      <c r="Q130" s="17">
        <f t="shared" si="193"/>
        <v>0</v>
      </c>
      <c r="R130" s="17">
        <f t="shared" si="193"/>
        <v>0</v>
      </c>
      <c r="S130" s="17">
        <f t="shared" si="193"/>
        <v>0</v>
      </c>
      <c r="T130" s="17">
        <f t="shared" si="193"/>
        <v>0</v>
      </c>
      <c r="U130" s="17">
        <f t="shared" si="193"/>
        <v>0</v>
      </c>
      <c r="V130" s="17">
        <f t="shared" si="193"/>
        <v>0</v>
      </c>
      <c r="W130" s="17">
        <f t="shared" si="193"/>
        <v>0</v>
      </c>
      <c r="X130" s="17">
        <f t="shared" si="193"/>
        <v>0</v>
      </c>
      <c r="Y130" s="17">
        <f t="shared" si="193"/>
        <v>0</v>
      </c>
      <c r="Z130" s="17">
        <f t="shared" si="193"/>
        <v>0</v>
      </c>
      <c r="AA130" s="17">
        <f t="shared" si="193"/>
        <v>0</v>
      </c>
      <c r="AB130" s="17">
        <f t="shared" si="193"/>
        <v>0</v>
      </c>
      <c r="AC130" s="17">
        <f t="shared" si="193"/>
        <v>0</v>
      </c>
      <c r="AD130" s="17">
        <f t="shared" si="193"/>
        <v>0</v>
      </c>
      <c r="AE130" s="17">
        <f t="shared" si="193"/>
        <v>0</v>
      </c>
      <c r="AF130" s="17">
        <f t="shared" si="193"/>
        <v>0</v>
      </c>
      <c r="AG130" s="17">
        <f t="shared" si="193"/>
        <v>0</v>
      </c>
      <c r="AH130" s="17">
        <f t="shared" si="193"/>
        <v>0</v>
      </c>
      <c r="AI130" s="17">
        <f t="shared" ref="AI130:BJ130" si="194">+AI49</f>
        <v>0</v>
      </c>
      <c r="AJ130" s="17">
        <f t="shared" si="194"/>
        <v>0</v>
      </c>
      <c r="AK130" s="17">
        <f t="shared" si="194"/>
        <v>0</v>
      </c>
      <c r="AL130" s="17">
        <f t="shared" si="194"/>
        <v>0</v>
      </c>
      <c r="AM130" s="17">
        <f t="shared" si="194"/>
        <v>0</v>
      </c>
      <c r="AN130" s="17">
        <f t="shared" si="194"/>
        <v>0</v>
      </c>
      <c r="AO130" s="17">
        <f t="shared" si="194"/>
        <v>0</v>
      </c>
      <c r="AP130" s="17">
        <f t="shared" si="194"/>
        <v>0</v>
      </c>
      <c r="AQ130" s="17">
        <f t="shared" si="194"/>
        <v>0</v>
      </c>
      <c r="AR130" s="17">
        <f t="shared" si="194"/>
        <v>0</v>
      </c>
      <c r="AS130" s="17">
        <f t="shared" si="194"/>
        <v>0</v>
      </c>
      <c r="AT130" s="17">
        <f t="shared" si="194"/>
        <v>0</v>
      </c>
      <c r="AU130" s="17">
        <f t="shared" si="194"/>
        <v>0</v>
      </c>
      <c r="AV130" s="17">
        <f t="shared" si="194"/>
        <v>0</v>
      </c>
      <c r="AW130" s="17">
        <f t="shared" si="194"/>
        <v>0</v>
      </c>
      <c r="AX130" s="17">
        <f t="shared" si="194"/>
        <v>0</v>
      </c>
      <c r="AY130" s="17">
        <f t="shared" si="194"/>
        <v>0</v>
      </c>
      <c r="AZ130" s="17">
        <f t="shared" si="194"/>
        <v>0</v>
      </c>
      <c r="BA130" s="17">
        <f t="shared" si="194"/>
        <v>0</v>
      </c>
      <c r="BB130" s="17">
        <f t="shared" si="194"/>
        <v>0</v>
      </c>
      <c r="BC130" s="17">
        <f t="shared" si="194"/>
        <v>0</v>
      </c>
      <c r="BD130" s="17">
        <f t="shared" si="194"/>
        <v>0</v>
      </c>
      <c r="BE130" s="17">
        <f t="shared" si="194"/>
        <v>0</v>
      </c>
      <c r="BF130" s="17">
        <f t="shared" si="194"/>
        <v>0</v>
      </c>
      <c r="BG130" s="17">
        <f t="shared" si="194"/>
        <v>0</v>
      </c>
      <c r="BH130" s="17">
        <f t="shared" si="194"/>
        <v>0</v>
      </c>
      <c r="BI130" s="17">
        <f t="shared" si="194"/>
        <v>0</v>
      </c>
      <c r="BJ130" s="17">
        <f t="shared" si="194"/>
        <v>0</v>
      </c>
    </row>
    <row r="131" spans="1:62" s="7" customFormat="1" x14ac:dyDescent="0.2">
      <c r="A131" s="6" t="str">
        <f>+PARÁMETROS!A45</f>
        <v>LINEA 5</v>
      </c>
      <c r="B131" s="116">
        <f>+PARÁMETROS!D65</f>
        <v>0</v>
      </c>
      <c r="C131" s="17">
        <f t="shared" ref="C131:AH131" si="195">+C61</f>
        <v>0</v>
      </c>
      <c r="D131" s="17">
        <f t="shared" si="195"/>
        <v>0</v>
      </c>
      <c r="E131" s="17">
        <f t="shared" si="195"/>
        <v>0</v>
      </c>
      <c r="F131" s="17">
        <f t="shared" si="195"/>
        <v>0</v>
      </c>
      <c r="G131" s="17">
        <f t="shared" si="195"/>
        <v>0</v>
      </c>
      <c r="H131" s="17">
        <f t="shared" si="195"/>
        <v>0</v>
      </c>
      <c r="I131" s="17">
        <f t="shared" si="195"/>
        <v>0</v>
      </c>
      <c r="J131" s="17">
        <f t="shared" si="195"/>
        <v>0</v>
      </c>
      <c r="K131" s="17">
        <f t="shared" si="195"/>
        <v>0</v>
      </c>
      <c r="L131" s="17">
        <f t="shared" si="195"/>
        <v>0</v>
      </c>
      <c r="M131" s="17">
        <f t="shared" si="195"/>
        <v>0</v>
      </c>
      <c r="N131" s="17">
        <f t="shared" si="195"/>
        <v>0</v>
      </c>
      <c r="O131" s="17">
        <f t="shared" si="195"/>
        <v>0</v>
      </c>
      <c r="P131" s="17">
        <f t="shared" si="195"/>
        <v>0</v>
      </c>
      <c r="Q131" s="17">
        <f t="shared" si="195"/>
        <v>0</v>
      </c>
      <c r="R131" s="17">
        <f t="shared" si="195"/>
        <v>0</v>
      </c>
      <c r="S131" s="17">
        <f t="shared" si="195"/>
        <v>0</v>
      </c>
      <c r="T131" s="17">
        <f t="shared" si="195"/>
        <v>0</v>
      </c>
      <c r="U131" s="17">
        <f t="shared" si="195"/>
        <v>0</v>
      </c>
      <c r="V131" s="17">
        <f t="shared" si="195"/>
        <v>0</v>
      </c>
      <c r="W131" s="17">
        <f t="shared" si="195"/>
        <v>0</v>
      </c>
      <c r="X131" s="17">
        <f t="shared" si="195"/>
        <v>0</v>
      </c>
      <c r="Y131" s="17">
        <f t="shared" si="195"/>
        <v>0</v>
      </c>
      <c r="Z131" s="17">
        <f t="shared" si="195"/>
        <v>0</v>
      </c>
      <c r="AA131" s="17">
        <f t="shared" si="195"/>
        <v>0</v>
      </c>
      <c r="AB131" s="17">
        <f t="shared" si="195"/>
        <v>0</v>
      </c>
      <c r="AC131" s="17">
        <f t="shared" si="195"/>
        <v>0</v>
      </c>
      <c r="AD131" s="17">
        <f t="shared" si="195"/>
        <v>0</v>
      </c>
      <c r="AE131" s="17">
        <f t="shared" si="195"/>
        <v>0</v>
      </c>
      <c r="AF131" s="17">
        <f t="shared" si="195"/>
        <v>0</v>
      </c>
      <c r="AG131" s="17">
        <f t="shared" si="195"/>
        <v>0</v>
      </c>
      <c r="AH131" s="17">
        <f t="shared" si="195"/>
        <v>0</v>
      </c>
      <c r="AI131" s="17">
        <f t="shared" ref="AI131:BJ131" si="196">+AI61</f>
        <v>0</v>
      </c>
      <c r="AJ131" s="17">
        <f t="shared" si="196"/>
        <v>0</v>
      </c>
      <c r="AK131" s="17">
        <f t="shared" si="196"/>
        <v>0</v>
      </c>
      <c r="AL131" s="17">
        <f t="shared" si="196"/>
        <v>0</v>
      </c>
      <c r="AM131" s="17">
        <f t="shared" si="196"/>
        <v>0</v>
      </c>
      <c r="AN131" s="17">
        <f t="shared" si="196"/>
        <v>0</v>
      </c>
      <c r="AO131" s="17">
        <f t="shared" si="196"/>
        <v>0</v>
      </c>
      <c r="AP131" s="17">
        <f t="shared" si="196"/>
        <v>0</v>
      </c>
      <c r="AQ131" s="17">
        <f t="shared" si="196"/>
        <v>0</v>
      </c>
      <c r="AR131" s="17">
        <f t="shared" si="196"/>
        <v>0</v>
      </c>
      <c r="AS131" s="17">
        <f t="shared" si="196"/>
        <v>0</v>
      </c>
      <c r="AT131" s="17">
        <f t="shared" si="196"/>
        <v>0</v>
      </c>
      <c r="AU131" s="17">
        <f t="shared" si="196"/>
        <v>0</v>
      </c>
      <c r="AV131" s="17">
        <f t="shared" si="196"/>
        <v>0</v>
      </c>
      <c r="AW131" s="17">
        <f t="shared" si="196"/>
        <v>0</v>
      </c>
      <c r="AX131" s="17">
        <f t="shared" si="196"/>
        <v>0</v>
      </c>
      <c r="AY131" s="17">
        <f t="shared" si="196"/>
        <v>0</v>
      </c>
      <c r="AZ131" s="17">
        <f t="shared" si="196"/>
        <v>0</v>
      </c>
      <c r="BA131" s="17">
        <f t="shared" si="196"/>
        <v>0</v>
      </c>
      <c r="BB131" s="17">
        <f t="shared" si="196"/>
        <v>0</v>
      </c>
      <c r="BC131" s="17">
        <f t="shared" si="196"/>
        <v>0</v>
      </c>
      <c r="BD131" s="17">
        <f t="shared" si="196"/>
        <v>0</v>
      </c>
      <c r="BE131" s="17">
        <f t="shared" si="196"/>
        <v>0</v>
      </c>
      <c r="BF131" s="17">
        <f t="shared" si="196"/>
        <v>0</v>
      </c>
      <c r="BG131" s="17">
        <f t="shared" si="196"/>
        <v>0</v>
      </c>
      <c r="BH131" s="17">
        <f t="shared" si="196"/>
        <v>0</v>
      </c>
      <c r="BI131" s="17">
        <f t="shared" si="196"/>
        <v>0</v>
      </c>
      <c r="BJ131" s="17">
        <f t="shared" si="196"/>
        <v>0</v>
      </c>
    </row>
    <row r="132" spans="1:62" s="7" customFormat="1" x14ac:dyDescent="0.2">
      <c r="A132" s="6" t="str">
        <f>+PARÁMETROS!A46</f>
        <v>LINEA 6</v>
      </c>
      <c r="B132" s="116">
        <f>+PARÁMETROS!D66</f>
        <v>0</v>
      </c>
      <c r="C132" s="17">
        <f t="shared" ref="C132:AH132" si="197">+C73</f>
        <v>0</v>
      </c>
      <c r="D132" s="17">
        <f t="shared" si="197"/>
        <v>0</v>
      </c>
      <c r="E132" s="17">
        <f t="shared" si="197"/>
        <v>0</v>
      </c>
      <c r="F132" s="17">
        <f t="shared" si="197"/>
        <v>0</v>
      </c>
      <c r="G132" s="17">
        <f t="shared" si="197"/>
        <v>0</v>
      </c>
      <c r="H132" s="17">
        <f t="shared" si="197"/>
        <v>0</v>
      </c>
      <c r="I132" s="17">
        <f t="shared" si="197"/>
        <v>0</v>
      </c>
      <c r="J132" s="17">
        <f t="shared" si="197"/>
        <v>0</v>
      </c>
      <c r="K132" s="17">
        <f t="shared" si="197"/>
        <v>0</v>
      </c>
      <c r="L132" s="17">
        <f t="shared" si="197"/>
        <v>0</v>
      </c>
      <c r="M132" s="17">
        <f t="shared" si="197"/>
        <v>0</v>
      </c>
      <c r="N132" s="17">
        <f t="shared" si="197"/>
        <v>0</v>
      </c>
      <c r="O132" s="17">
        <f t="shared" si="197"/>
        <v>0</v>
      </c>
      <c r="P132" s="17">
        <f t="shared" si="197"/>
        <v>0</v>
      </c>
      <c r="Q132" s="17">
        <f t="shared" si="197"/>
        <v>0</v>
      </c>
      <c r="R132" s="17">
        <f t="shared" si="197"/>
        <v>0</v>
      </c>
      <c r="S132" s="17">
        <f t="shared" si="197"/>
        <v>0</v>
      </c>
      <c r="T132" s="17">
        <f t="shared" si="197"/>
        <v>0</v>
      </c>
      <c r="U132" s="17">
        <f t="shared" si="197"/>
        <v>0</v>
      </c>
      <c r="V132" s="17">
        <f t="shared" si="197"/>
        <v>0</v>
      </c>
      <c r="W132" s="17">
        <f t="shared" si="197"/>
        <v>0</v>
      </c>
      <c r="X132" s="17">
        <f t="shared" si="197"/>
        <v>0</v>
      </c>
      <c r="Y132" s="17">
        <f t="shared" si="197"/>
        <v>0</v>
      </c>
      <c r="Z132" s="17">
        <f t="shared" si="197"/>
        <v>0</v>
      </c>
      <c r="AA132" s="17">
        <f t="shared" si="197"/>
        <v>0</v>
      </c>
      <c r="AB132" s="17">
        <f t="shared" si="197"/>
        <v>0</v>
      </c>
      <c r="AC132" s="17">
        <f t="shared" si="197"/>
        <v>0</v>
      </c>
      <c r="AD132" s="17">
        <f t="shared" si="197"/>
        <v>0</v>
      </c>
      <c r="AE132" s="17">
        <f t="shared" si="197"/>
        <v>0</v>
      </c>
      <c r="AF132" s="17">
        <f t="shared" si="197"/>
        <v>0</v>
      </c>
      <c r="AG132" s="17">
        <f t="shared" si="197"/>
        <v>0</v>
      </c>
      <c r="AH132" s="17">
        <f t="shared" si="197"/>
        <v>0</v>
      </c>
      <c r="AI132" s="17">
        <f t="shared" ref="AI132:BJ132" si="198">+AI73</f>
        <v>0</v>
      </c>
      <c r="AJ132" s="17">
        <f t="shared" si="198"/>
        <v>0</v>
      </c>
      <c r="AK132" s="17">
        <f t="shared" si="198"/>
        <v>0</v>
      </c>
      <c r="AL132" s="17">
        <f t="shared" si="198"/>
        <v>0</v>
      </c>
      <c r="AM132" s="17">
        <f t="shared" si="198"/>
        <v>0</v>
      </c>
      <c r="AN132" s="17">
        <f t="shared" si="198"/>
        <v>0</v>
      </c>
      <c r="AO132" s="17">
        <f t="shared" si="198"/>
        <v>0</v>
      </c>
      <c r="AP132" s="17">
        <f t="shared" si="198"/>
        <v>0</v>
      </c>
      <c r="AQ132" s="17">
        <f t="shared" si="198"/>
        <v>0</v>
      </c>
      <c r="AR132" s="17">
        <f t="shared" si="198"/>
        <v>0</v>
      </c>
      <c r="AS132" s="17">
        <f t="shared" si="198"/>
        <v>0</v>
      </c>
      <c r="AT132" s="17">
        <f t="shared" si="198"/>
        <v>0</v>
      </c>
      <c r="AU132" s="17">
        <f t="shared" si="198"/>
        <v>0</v>
      </c>
      <c r="AV132" s="17">
        <f t="shared" si="198"/>
        <v>0</v>
      </c>
      <c r="AW132" s="17">
        <f t="shared" si="198"/>
        <v>0</v>
      </c>
      <c r="AX132" s="17">
        <f t="shared" si="198"/>
        <v>0</v>
      </c>
      <c r="AY132" s="17">
        <f t="shared" si="198"/>
        <v>0</v>
      </c>
      <c r="AZ132" s="17">
        <f t="shared" si="198"/>
        <v>0</v>
      </c>
      <c r="BA132" s="17">
        <f t="shared" si="198"/>
        <v>0</v>
      </c>
      <c r="BB132" s="17">
        <f t="shared" si="198"/>
        <v>0</v>
      </c>
      <c r="BC132" s="17">
        <f t="shared" si="198"/>
        <v>0</v>
      </c>
      <c r="BD132" s="17">
        <f t="shared" si="198"/>
        <v>0</v>
      </c>
      <c r="BE132" s="17">
        <f t="shared" si="198"/>
        <v>0</v>
      </c>
      <c r="BF132" s="17">
        <f t="shared" si="198"/>
        <v>0</v>
      </c>
      <c r="BG132" s="17">
        <f t="shared" si="198"/>
        <v>0</v>
      </c>
      <c r="BH132" s="17">
        <f t="shared" si="198"/>
        <v>0</v>
      </c>
      <c r="BI132" s="17">
        <f t="shared" si="198"/>
        <v>0</v>
      </c>
      <c r="BJ132" s="17">
        <f t="shared" si="198"/>
        <v>0</v>
      </c>
    </row>
    <row r="133" spans="1:62" s="7" customFormat="1" x14ac:dyDescent="0.2">
      <c r="A133" s="6" t="str">
        <f>+PARÁMETROS!A47</f>
        <v>LINEA 7</v>
      </c>
      <c r="B133" s="116">
        <f>+PARÁMETROS!D67</f>
        <v>0</v>
      </c>
      <c r="C133" s="17">
        <f t="shared" ref="C133:AH133" si="199">+C85</f>
        <v>0</v>
      </c>
      <c r="D133" s="17">
        <f t="shared" si="199"/>
        <v>0</v>
      </c>
      <c r="E133" s="17">
        <f t="shared" si="199"/>
        <v>0</v>
      </c>
      <c r="F133" s="17">
        <f t="shared" si="199"/>
        <v>0</v>
      </c>
      <c r="G133" s="17">
        <f t="shared" si="199"/>
        <v>0</v>
      </c>
      <c r="H133" s="17">
        <f t="shared" si="199"/>
        <v>0</v>
      </c>
      <c r="I133" s="17">
        <f t="shared" si="199"/>
        <v>0</v>
      </c>
      <c r="J133" s="17">
        <f t="shared" si="199"/>
        <v>0</v>
      </c>
      <c r="K133" s="17">
        <f t="shared" si="199"/>
        <v>0</v>
      </c>
      <c r="L133" s="17">
        <f t="shared" si="199"/>
        <v>0</v>
      </c>
      <c r="M133" s="17">
        <f t="shared" si="199"/>
        <v>0</v>
      </c>
      <c r="N133" s="17">
        <f t="shared" si="199"/>
        <v>0</v>
      </c>
      <c r="O133" s="17">
        <f t="shared" si="199"/>
        <v>0</v>
      </c>
      <c r="P133" s="17">
        <f t="shared" si="199"/>
        <v>0</v>
      </c>
      <c r="Q133" s="17">
        <f t="shared" si="199"/>
        <v>0</v>
      </c>
      <c r="R133" s="17">
        <f t="shared" si="199"/>
        <v>0</v>
      </c>
      <c r="S133" s="17">
        <f t="shared" si="199"/>
        <v>0</v>
      </c>
      <c r="T133" s="17">
        <f t="shared" si="199"/>
        <v>0</v>
      </c>
      <c r="U133" s="17">
        <f t="shared" si="199"/>
        <v>0</v>
      </c>
      <c r="V133" s="17">
        <f t="shared" si="199"/>
        <v>0</v>
      </c>
      <c r="W133" s="17">
        <f t="shared" si="199"/>
        <v>0</v>
      </c>
      <c r="X133" s="17">
        <f t="shared" si="199"/>
        <v>0</v>
      </c>
      <c r="Y133" s="17">
        <f t="shared" si="199"/>
        <v>0</v>
      </c>
      <c r="Z133" s="17">
        <f t="shared" si="199"/>
        <v>0</v>
      </c>
      <c r="AA133" s="17">
        <f t="shared" si="199"/>
        <v>0</v>
      </c>
      <c r="AB133" s="17">
        <f t="shared" si="199"/>
        <v>0</v>
      </c>
      <c r="AC133" s="17">
        <f t="shared" si="199"/>
        <v>0</v>
      </c>
      <c r="AD133" s="17">
        <f t="shared" si="199"/>
        <v>0</v>
      </c>
      <c r="AE133" s="17">
        <f t="shared" si="199"/>
        <v>0</v>
      </c>
      <c r="AF133" s="17">
        <f t="shared" si="199"/>
        <v>0</v>
      </c>
      <c r="AG133" s="17">
        <f t="shared" si="199"/>
        <v>0</v>
      </c>
      <c r="AH133" s="17">
        <f t="shared" si="199"/>
        <v>0</v>
      </c>
      <c r="AI133" s="17">
        <f t="shared" ref="AI133:BJ133" si="200">+AI85</f>
        <v>0</v>
      </c>
      <c r="AJ133" s="17">
        <f t="shared" si="200"/>
        <v>0</v>
      </c>
      <c r="AK133" s="17">
        <f t="shared" si="200"/>
        <v>0</v>
      </c>
      <c r="AL133" s="17">
        <f t="shared" si="200"/>
        <v>0</v>
      </c>
      <c r="AM133" s="17">
        <f t="shared" si="200"/>
        <v>0</v>
      </c>
      <c r="AN133" s="17">
        <f t="shared" si="200"/>
        <v>0</v>
      </c>
      <c r="AO133" s="17">
        <f t="shared" si="200"/>
        <v>0</v>
      </c>
      <c r="AP133" s="17">
        <f t="shared" si="200"/>
        <v>0</v>
      </c>
      <c r="AQ133" s="17">
        <f t="shared" si="200"/>
        <v>0</v>
      </c>
      <c r="AR133" s="17">
        <f t="shared" si="200"/>
        <v>0</v>
      </c>
      <c r="AS133" s="17">
        <f t="shared" si="200"/>
        <v>0</v>
      </c>
      <c r="AT133" s="17">
        <f t="shared" si="200"/>
        <v>0</v>
      </c>
      <c r="AU133" s="17">
        <f t="shared" si="200"/>
        <v>0</v>
      </c>
      <c r="AV133" s="17">
        <f t="shared" si="200"/>
        <v>0</v>
      </c>
      <c r="AW133" s="17">
        <f t="shared" si="200"/>
        <v>0</v>
      </c>
      <c r="AX133" s="17">
        <f t="shared" si="200"/>
        <v>0</v>
      </c>
      <c r="AY133" s="17">
        <f t="shared" si="200"/>
        <v>0</v>
      </c>
      <c r="AZ133" s="17">
        <f t="shared" si="200"/>
        <v>0</v>
      </c>
      <c r="BA133" s="17">
        <f t="shared" si="200"/>
        <v>0</v>
      </c>
      <c r="BB133" s="17">
        <f t="shared" si="200"/>
        <v>0</v>
      </c>
      <c r="BC133" s="17">
        <f t="shared" si="200"/>
        <v>0</v>
      </c>
      <c r="BD133" s="17">
        <f t="shared" si="200"/>
        <v>0</v>
      </c>
      <c r="BE133" s="17">
        <f t="shared" si="200"/>
        <v>0</v>
      </c>
      <c r="BF133" s="17">
        <f t="shared" si="200"/>
        <v>0</v>
      </c>
      <c r="BG133" s="17">
        <f t="shared" si="200"/>
        <v>0</v>
      </c>
      <c r="BH133" s="17">
        <f t="shared" si="200"/>
        <v>0</v>
      </c>
      <c r="BI133" s="17">
        <f t="shared" si="200"/>
        <v>0</v>
      </c>
      <c r="BJ133" s="17">
        <f t="shared" si="200"/>
        <v>0</v>
      </c>
    </row>
    <row r="134" spans="1:62" s="7" customFormat="1" x14ac:dyDescent="0.2">
      <c r="A134" s="6" t="s">
        <v>1452</v>
      </c>
      <c r="B134" s="17">
        <f t="shared" ref="B134:AG134" si="201">+B122</f>
        <v>0</v>
      </c>
      <c r="C134" s="17">
        <f t="shared" si="201"/>
        <v>0</v>
      </c>
      <c r="D134" s="17">
        <f t="shared" si="201"/>
        <v>0</v>
      </c>
      <c r="E134" s="17">
        <f t="shared" si="201"/>
        <v>0</v>
      </c>
      <c r="F134" s="17">
        <f t="shared" si="201"/>
        <v>0</v>
      </c>
      <c r="G134" s="17">
        <f t="shared" si="201"/>
        <v>0</v>
      </c>
      <c r="H134" s="17">
        <f t="shared" si="201"/>
        <v>0</v>
      </c>
      <c r="I134" s="17">
        <f t="shared" si="201"/>
        <v>0</v>
      </c>
      <c r="J134" s="17">
        <f t="shared" si="201"/>
        <v>0</v>
      </c>
      <c r="K134" s="17">
        <f t="shared" si="201"/>
        <v>0</v>
      </c>
      <c r="L134" s="17">
        <f t="shared" si="201"/>
        <v>0</v>
      </c>
      <c r="M134" s="17">
        <f t="shared" si="201"/>
        <v>0</v>
      </c>
      <c r="N134" s="17">
        <f t="shared" si="201"/>
        <v>0</v>
      </c>
      <c r="O134" s="17">
        <f t="shared" si="201"/>
        <v>0</v>
      </c>
      <c r="P134" s="17">
        <f t="shared" si="201"/>
        <v>0</v>
      </c>
      <c r="Q134" s="17">
        <f t="shared" si="201"/>
        <v>0</v>
      </c>
      <c r="R134" s="17">
        <f t="shared" si="201"/>
        <v>0</v>
      </c>
      <c r="S134" s="17">
        <f t="shared" si="201"/>
        <v>0</v>
      </c>
      <c r="T134" s="17">
        <f t="shared" si="201"/>
        <v>0</v>
      </c>
      <c r="U134" s="17">
        <f t="shared" si="201"/>
        <v>0</v>
      </c>
      <c r="V134" s="17">
        <f t="shared" si="201"/>
        <v>0</v>
      </c>
      <c r="W134" s="17">
        <f t="shared" si="201"/>
        <v>0</v>
      </c>
      <c r="X134" s="17">
        <f t="shared" si="201"/>
        <v>0</v>
      </c>
      <c r="Y134" s="17">
        <f t="shared" si="201"/>
        <v>0</v>
      </c>
      <c r="Z134" s="17">
        <f t="shared" si="201"/>
        <v>0</v>
      </c>
      <c r="AA134" s="17">
        <f t="shared" si="201"/>
        <v>0</v>
      </c>
      <c r="AB134" s="17">
        <f t="shared" si="201"/>
        <v>0</v>
      </c>
      <c r="AC134" s="17">
        <f t="shared" si="201"/>
        <v>0</v>
      </c>
      <c r="AD134" s="17">
        <f t="shared" si="201"/>
        <v>0</v>
      </c>
      <c r="AE134" s="17">
        <f t="shared" si="201"/>
        <v>0</v>
      </c>
      <c r="AF134" s="17">
        <f t="shared" si="201"/>
        <v>0</v>
      </c>
      <c r="AG134" s="17">
        <f t="shared" si="201"/>
        <v>0</v>
      </c>
      <c r="AH134" s="17">
        <f t="shared" ref="AH134:BJ134" si="202">+AH122</f>
        <v>0</v>
      </c>
      <c r="AI134" s="17">
        <f t="shared" si="202"/>
        <v>0</v>
      </c>
      <c r="AJ134" s="17">
        <f t="shared" si="202"/>
        <v>0</v>
      </c>
      <c r="AK134" s="17">
        <f t="shared" si="202"/>
        <v>0</v>
      </c>
      <c r="AL134" s="17">
        <f t="shared" si="202"/>
        <v>0</v>
      </c>
      <c r="AM134" s="17">
        <f t="shared" si="202"/>
        <v>0</v>
      </c>
      <c r="AN134" s="17">
        <f t="shared" si="202"/>
        <v>0</v>
      </c>
      <c r="AO134" s="17">
        <f t="shared" si="202"/>
        <v>0</v>
      </c>
      <c r="AP134" s="17">
        <f t="shared" si="202"/>
        <v>0</v>
      </c>
      <c r="AQ134" s="17">
        <f t="shared" si="202"/>
        <v>0</v>
      </c>
      <c r="AR134" s="17">
        <f t="shared" si="202"/>
        <v>0</v>
      </c>
      <c r="AS134" s="17">
        <f t="shared" si="202"/>
        <v>0</v>
      </c>
      <c r="AT134" s="17">
        <f t="shared" si="202"/>
        <v>0</v>
      </c>
      <c r="AU134" s="17">
        <f t="shared" si="202"/>
        <v>0</v>
      </c>
      <c r="AV134" s="17">
        <f t="shared" si="202"/>
        <v>0</v>
      </c>
      <c r="AW134" s="17">
        <f t="shared" si="202"/>
        <v>0</v>
      </c>
      <c r="AX134" s="17">
        <f t="shared" si="202"/>
        <v>0</v>
      </c>
      <c r="AY134" s="17">
        <f t="shared" si="202"/>
        <v>0</v>
      </c>
      <c r="AZ134" s="17">
        <f t="shared" si="202"/>
        <v>0</v>
      </c>
      <c r="BA134" s="17">
        <f t="shared" si="202"/>
        <v>0</v>
      </c>
      <c r="BB134" s="17">
        <f t="shared" si="202"/>
        <v>0</v>
      </c>
      <c r="BC134" s="17">
        <f t="shared" si="202"/>
        <v>0</v>
      </c>
      <c r="BD134" s="17">
        <f t="shared" si="202"/>
        <v>0</v>
      </c>
      <c r="BE134" s="17">
        <f t="shared" si="202"/>
        <v>0</v>
      </c>
      <c r="BF134" s="17">
        <f t="shared" si="202"/>
        <v>0</v>
      </c>
      <c r="BG134" s="17">
        <f t="shared" si="202"/>
        <v>0</v>
      </c>
      <c r="BH134" s="17">
        <f t="shared" si="202"/>
        <v>0</v>
      </c>
      <c r="BI134" s="17">
        <f t="shared" si="202"/>
        <v>0</v>
      </c>
      <c r="BJ134" s="17">
        <f t="shared" si="202"/>
        <v>0</v>
      </c>
    </row>
    <row r="135" spans="1:62" s="7" customFormat="1" x14ac:dyDescent="0.2">
      <c r="A135" s="18" t="s">
        <v>2</v>
      </c>
      <c r="B135" s="117">
        <f t="shared" ref="B135:AG135" si="203">SUM(B127:B134)</f>
        <v>10200000000</v>
      </c>
      <c r="C135" s="19">
        <f t="shared" si="203"/>
        <v>10238885555.181942</v>
      </c>
      <c r="D135" s="19">
        <f t="shared" si="203"/>
        <v>10276665535.318254</v>
      </c>
      <c r="E135" s="19">
        <f t="shared" si="203"/>
        <v>10313375832.855242</v>
      </c>
      <c r="F135" s="19">
        <f t="shared" si="203"/>
        <v>10205537052.122967</v>
      </c>
      <c r="G135" s="19">
        <f t="shared" si="203"/>
        <v>10242412641.879499</v>
      </c>
      <c r="H135" s="19">
        <f t="shared" si="203"/>
        <v>10278287726.560995</v>
      </c>
      <c r="I135" s="19">
        <f t="shared" si="203"/>
        <v>10387082235.020029</v>
      </c>
      <c r="J135" s="19">
        <f t="shared" si="203"/>
        <v>10419922654.729002</v>
      </c>
      <c r="K135" s="19">
        <f t="shared" si="203"/>
        <v>10451877523.264555</v>
      </c>
      <c r="L135" s="19">
        <f t="shared" si="203"/>
        <v>10337535846.334328</v>
      </c>
      <c r="M135" s="19">
        <f t="shared" si="203"/>
        <v>10370041010.81094</v>
      </c>
      <c r="N135" s="19">
        <f t="shared" si="203"/>
        <v>10476516113.092113</v>
      </c>
      <c r="O135" s="19">
        <f t="shared" si="203"/>
        <v>10599559879.308285</v>
      </c>
      <c r="P135" s="19">
        <f t="shared" si="203"/>
        <v>10720747716.996826</v>
      </c>
      <c r="Q135" s="19">
        <f t="shared" si="203"/>
        <v>10840111747.580896</v>
      </c>
      <c r="R135" s="19">
        <f t="shared" si="203"/>
        <v>10815673457.128988</v>
      </c>
      <c r="S135" s="19">
        <f t="shared" si="203"/>
        <v>10933287553.145823</v>
      </c>
      <c r="T135" s="19">
        <f t="shared" si="203"/>
        <v>11049147827.23214</v>
      </c>
      <c r="U135" s="19">
        <f t="shared" si="203"/>
        <v>11236332575.215143</v>
      </c>
      <c r="V135" s="19">
        <f t="shared" si="203"/>
        <v>11347847288.133097</v>
      </c>
      <c r="W135" s="19">
        <f t="shared" si="203"/>
        <v>11457708735.667086</v>
      </c>
      <c r="X135" s="19">
        <f t="shared" si="203"/>
        <v>11415844461.667097</v>
      </c>
      <c r="Y135" s="19">
        <f t="shared" si="203"/>
        <v>11524390396.837313</v>
      </c>
      <c r="Z135" s="19">
        <f t="shared" si="203"/>
        <v>11704964884.317429</v>
      </c>
      <c r="AA135" s="19">
        <f t="shared" si="203"/>
        <v>11864274202.518549</v>
      </c>
      <c r="AB135" s="19">
        <f t="shared" si="203"/>
        <v>12021379427.760878</v>
      </c>
      <c r="AC135" s="19">
        <f t="shared" si="203"/>
        <v>12176308348.97942</v>
      </c>
      <c r="AD135" s="19">
        <f t="shared" si="203"/>
        <v>12169573617.336809</v>
      </c>
      <c r="AE135" s="19">
        <f t="shared" si="203"/>
        <v>12322257884.142563</v>
      </c>
      <c r="AF135" s="19">
        <f t="shared" si="203"/>
        <v>12472821413.832167</v>
      </c>
      <c r="AG135" s="19">
        <f t="shared" si="203"/>
        <v>12694170171.073677</v>
      </c>
      <c r="AH135" s="19">
        <f t="shared" ref="AH135:BJ135" si="204">SUM(AH127:AH134)</f>
        <v>12839646516.662165</v>
      </c>
      <c r="AI135" s="19">
        <f t="shared" si="204"/>
        <v>12983093133.432358</v>
      </c>
      <c r="AJ135" s="19">
        <f t="shared" si="204"/>
        <v>12954451618.298347</v>
      </c>
      <c r="AK135" s="19">
        <f t="shared" si="204"/>
        <v>13096075494.740332</v>
      </c>
      <c r="AL135" s="19">
        <f t="shared" si="204"/>
        <v>13309052843.112555</v>
      </c>
      <c r="AM135" s="19">
        <f t="shared" si="204"/>
        <v>13487624162.921207</v>
      </c>
      <c r="AN135" s="19">
        <f t="shared" si="204"/>
        <v>13663823383.308197</v>
      </c>
      <c r="AO135" s="19">
        <f t="shared" si="204"/>
        <v>13837671722.841173</v>
      </c>
      <c r="AP135" s="19">
        <f t="shared" si="204"/>
        <v>13827911054.042303</v>
      </c>
      <c r="AQ135" s="19">
        <f t="shared" si="204"/>
        <v>13999423707.832836</v>
      </c>
      <c r="AR135" s="19">
        <f t="shared" si="204"/>
        <v>14168619899.325865</v>
      </c>
      <c r="AS135" s="19">
        <f t="shared" si="204"/>
        <v>14407911674.070866</v>
      </c>
      <c r="AT135" s="19">
        <f t="shared" si="204"/>
        <v>14571620177.483196</v>
      </c>
      <c r="AU135" s="19">
        <f t="shared" si="204"/>
        <v>14733088479.316292</v>
      </c>
      <c r="AV135" s="19">
        <f t="shared" si="204"/>
        <v>14699328181.503572</v>
      </c>
      <c r="AW135" s="19">
        <f t="shared" si="204"/>
        <v>14858831293.851736</v>
      </c>
      <c r="AX135" s="19">
        <f t="shared" si="204"/>
        <v>15088937033.437717</v>
      </c>
      <c r="AY135" s="19">
        <f t="shared" si="204"/>
        <v>15288221793.078072</v>
      </c>
      <c r="AZ135" s="19">
        <f t="shared" si="204"/>
        <v>15484847389.186319</v>
      </c>
      <c r="BA135" s="19">
        <f t="shared" si="204"/>
        <v>15678832951.388823</v>
      </c>
      <c r="BB135" s="19">
        <f t="shared" si="204"/>
        <v>15664798532.411173</v>
      </c>
      <c r="BC135" s="19">
        <f t="shared" si="204"/>
        <v>15856171206.562983</v>
      </c>
      <c r="BD135" s="19">
        <f t="shared" si="204"/>
        <v>16044929612.838482</v>
      </c>
      <c r="BE135" s="19">
        <f t="shared" si="204"/>
        <v>16303058259.085693</v>
      </c>
      <c r="BF135" s="19">
        <f t="shared" si="204"/>
        <v>16485735748.407917</v>
      </c>
      <c r="BG135" s="19">
        <f t="shared" si="204"/>
        <v>16665872531.306261</v>
      </c>
      <c r="BH135" s="19">
        <f t="shared" si="204"/>
        <v>16843489410.489788</v>
      </c>
      <c r="BI135" s="19">
        <f t="shared" si="204"/>
        <v>17018607310.735384</v>
      </c>
      <c r="BJ135" s="19">
        <f t="shared" si="204"/>
        <v>17263790357.055382</v>
      </c>
    </row>
    <row r="136" spans="1:62" ht="13.5" thickBot="1" x14ac:dyDescent="0.25">
      <c r="B136" s="169"/>
      <c r="O136" s="149"/>
    </row>
    <row r="137" spans="1:62" s="7" customFormat="1" ht="13.5" thickBot="1" x14ac:dyDescent="0.25">
      <c r="A137" s="20" t="s">
        <v>6</v>
      </c>
      <c r="B137" s="114"/>
      <c r="C137" s="21">
        <f t="shared" ref="C137:AH137" si="205">+C3</f>
        <v>44957</v>
      </c>
      <c r="D137" s="21">
        <f t="shared" si="205"/>
        <v>44985</v>
      </c>
      <c r="E137" s="21">
        <f t="shared" si="205"/>
        <v>45016</v>
      </c>
      <c r="F137" s="21">
        <f t="shared" si="205"/>
        <v>45046</v>
      </c>
      <c r="G137" s="21">
        <f t="shared" si="205"/>
        <v>45077</v>
      </c>
      <c r="H137" s="21">
        <f t="shared" si="205"/>
        <v>45107</v>
      </c>
      <c r="I137" s="21">
        <f t="shared" si="205"/>
        <v>45138</v>
      </c>
      <c r="J137" s="21">
        <f t="shared" si="205"/>
        <v>45169</v>
      </c>
      <c r="K137" s="21">
        <f t="shared" si="205"/>
        <v>45199</v>
      </c>
      <c r="L137" s="21">
        <f t="shared" si="205"/>
        <v>45230</v>
      </c>
      <c r="M137" s="21">
        <f t="shared" si="205"/>
        <v>45260</v>
      </c>
      <c r="N137" s="21">
        <f t="shared" si="205"/>
        <v>45291</v>
      </c>
      <c r="O137" s="21">
        <f t="shared" si="205"/>
        <v>45322</v>
      </c>
      <c r="P137" s="21">
        <f t="shared" si="205"/>
        <v>45351</v>
      </c>
      <c r="Q137" s="21">
        <f t="shared" si="205"/>
        <v>45382</v>
      </c>
      <c r="R137" s="21">
        <f t="shared" si="205"/>
        <v>45412</v>
      </c>
      <c r="S137" s="21">
        <f t="shared" si="205"/>
        <v>45443</v>
      </c>
      <c r="T137" s="21">
        <f t="shared" si="205"/>
        <v>45473</v>
      </c>
      <c r="U137" s="21">
        <f t="shared" si="205"/>
        <v>45504</v>
      </c>
      <c r="V137" s="21">
        <f t="shared" si="205"/>
        <v>45535</v>
      </c>
      <c r="W137" s="21">
        <f t="shared" si="205"/>
        <v>45565</v>
      </c>
      <c r="X137" s="21">
        <f t="shared" si="205"/>
        <v>45596</v>
      </c>
      <c r="Y137" s="21">
        <f t="shared" si="205"/>
        <v>45626</v>
      </c>
      <c r="Z137" s="21">
        <f t="shared" si="205"/>
        <v>45657</v>
      </c>
      <c r="AA137" s="21">
        <f t="shared" si="205"/>
        <v>45688</v>
      </c>
      <c r="AB137" s="21">
        <f t="shared" si="205"/>
        <v>45716</v>
      </c>
      <c r="AC137" s="21">
        <f t="shared" si="205"/>
        <v>45747</v>
      </c>
      <c r="AD137" s="21">
        <f t="shared" si="205"/>
        <v>45777</v>
      </c>
      <c r="AE137" s="21">
        <f t="shared" si="205"/>
        <v>45808</v>
      </c>
      <c r="AF137" s="21">
        <f t="shared" si="205"/>
        <v>45838</v>
      </c>
      <c r="AG137" s="21">
        <f t="shared" si="205"/>
        <v>45869</v>
      </c>
      <c r="AH137" s="21">
        <f t="shared" si="205"/>
        <v>45900</v>
      </c>
      <c r="AI137" s="21">
        <f t="shared" ref="AI137:BJ137" si="206">+AI3</f>
        <v>45930</v>
      </c>
      <c r="AJ137" s="21">
        <f t="shared" si="206"/>
        <v>45961</v>
      </c>
      <c r="AK137" s="21">
        <f t="shared" si="206"/>
        <v>45991</v>
      </c>
      <c r="AL137" s="21">
        <f t="shared" si="206"/>
        <v>46022</v>
      </c>
      <c r="AM137" s="21">
        <f t="shared" si="206"/>
        <v>46053</v>
      </c>
      <c r="AN137" s="21">
        <f t="shared" si="206"/>
        <v>46081</v>
      </c>
      <c r="AO137" s="21">
        <f t="shared" si="206"/>
        <v>46112</v>
      </c>
      <c r="AP137" s="21">
        <f t="shared" si="206"/>
        <v>46142</v>
      </c>
      <c r="AQ137" s="21">
        <f t="shared" si="206"/>
        <v>46173</v>
      </c>
      <c r="AR137" s="21">
        <f t="shared" si="206"/>
        <v>46203</v>
      </c>
      <c r="AS137" s="21">
        <f t="shared" si="206"/>
        <v>46234</v>
      </c>
      <c r="AT137" s="21">
        <f t="shared" si="206"/>
        <v>46265</v>
      </c>
      <c r="AU137" s="21">
        <f t="shared" si="206"/>
        <v>46295</v>
      </c>
      <c r="AV137" s="21">
        <f t="shared" si="206"/>
        <v>46326</v>
      </c>
      <c r="AW137" s="21">
        <f t="shared" si="206"/>
        <v>46356</v>
      </c>
      <c r="AX137" s="21">
        <f t="shared" si="206"/>
        <v>46387</v>
      </c>
      <c r="AY137" s="21">
        <f t="shared" si="206"/>
        <v>46418</v>
      </c>
      <c r="AZ137" s="21">
        <f t="shared" si="206"/>
        <v>46446</v>
      </c>
      <c r="BA137" s="21">
        <f t="shared" si="206"/>
        <v>46477</v>
      </c>
      <c r="BB137" s="21">
        <f t="shared" si="206"/>
        <v>46507</v>
      </c>
      <c r="BC137" s="21">
        <f t="shared" si="206"/>
        <v>46538</v>
      </c>
      <c r="BD137" s="21">
        <f t="shared" si="206"/>
        <v>46568</v>
      </c>
      <c r="BE137" s="21">
        <f t="shared" si="206"/>
        <v>46599</v>
      </c>
      <c r="BF137" s="21">
        <f t="shared" si="206"/>
        <v>46630</v>
      </c>
      <c r="BG137" s="21">
        <f t="shared" si="206"/>
        <v>46660</v>
      </c>
      <c r="BH137" s="21">
        <f t="shared" si="206"/>
        <v>46691</v>
      </c>
      <c r="BI137" s="21">
        <f t="shared" si="206"/>
        <v>46721</v>
      </c>
      <c r="BJ137" s="21">
        <f t="shared" si="206"/>
        <v>46752</v>
      </c>
    </row>
    <row r="138" spans="1:62" s="7" customFormat="1" x14ac:dyDescent="0.2">
      <c r="A138" s="6" t="str">
        <f>+PARÁMETROS!A41</f>
        <v>LINEA 1</v>
      </c>
      <c r="B138" s="118"/>
      <c r="C138" s="22">
        <f t="shared" ref="C138:AH138" si="207">+C11</f>
        <v>450000000</v>
      </c>
      <c r="D138" s="22">
        <f t="shared" si="207"/>
        <v>450000000</v>
      </c>
      <c r="E138" s="22">
        <f t="shared" si="207"/>
        <v>450000000</v>
      </c>
      <c r="F138" s="22">
        <f t="shared" si="207"/>
        <v>450000000</v>
      </c>
      <c r="G138" s="22">
        <f t="shared" si="207"/>
        <v>450000000</v>
      </c>
      <c r="H138" s="22">
        <f t="shared" si="207"/>
        <v>450000000</v>
      </c>
      <c r="I138" s="22">
        <f t="shared" si="207"/>
        <v>450000000</v>
      </c>
      <c r="J138" s="22">
        <f t="shared" si="207"/>
        <v>450000000</v>
      </c>
      <c r="K138" s="22">
        <f t="shared" si="207"/>
        <v>450000000</v>
      </c>
      <c r="L138" s="22">
        <f t="shared" si="207"/>
        <v>450000000</v>
      </c>
      <c r="M138" s="22">
        <f t="shared" si="207"/>
        <v>450000000</v>
      </c>
      <c r="N138" s="22">
        <f t="shared" si="207"/>
        <v>450000000</v>
      </c>
      <c r="O138" s="22">
        <f t="shared" si="207"/>
        <v>521999999.99999994</v>
      </c>
      <c r="P138" s="22">
        <f t="shared" si="207"/>
        <v>521999999.99999994</v>
      </c>
      <c r="Q138" s="22">
        <f t="shared" si="207"/>
        <v>521999999.99999994</v>
      </c>
      <c r="R138" s="22">
        <f t="shared" si="207"/>
        <v>521999999.99999994</v>
      </c>
      <c r="S138" s="22">
        <f t="shared" si="207"/>
        <v>521999999.99999994</v>
      </c>
      <c r="T138" s="22">
        <f t="shared" si="207"/>
        <v>521999999.99999994</v>
      </c>
      <c r="U138" s="22">
        <f t="shared" si="207"/>
        <v>521999999.99999994</v>
      </c>
      <c r="V138" s="22">
        <f t="shared" si="207"/>
        <v>521999999.99999994</v>
      </c>
      <c r="W138" s="22">
        <f t="shared" si="207"/>
        <v>521999999.99999994</v>
      </c>
      <c r="X138" s="22">
        <f t="shared" si="207"/>
        <v>521999999.99999994</v>
      </c>
      <c r="Y138" s="22">
        <f t="shared" si="207"/>
        <v>521999999.99999994</v>
      </c>
      <c r="Z138" s="22">
        <f t="shared" si="207"/>
        <v>521999999.99999994</v>
      </c>
      <c r="AA138" s="22">
        <f t="shared" si="207"/>
        <v>584640000</v>
      </c>
      <c r="AB138" s="22">
        <f t="shared" si="207"/>
        <v>584640000</v>
      </c>
      <c r="AC138" s="22">
        <f t="shared" si="207"/>
        <v>584640000</v>
      </c>
      <c r="AD138" s="22">
        <f t="shared" si="207"/>
        <v>584640000</v>
      </c>
      <c r="AE138" s="22">
        <f t="shared" si="207"/>
        <v>584640000</v>
      </c>
      <c r="AF138" s="22">
        <f t="shared" si="207"/>
        <v>584640000</v>
      </c>
      <c r="AG138" s="22">
        <f t="shared" si="207"/>
        <v>584640000</v>
      </c>
      <c r="AH138" s="22">
        <f t="shared" si="207"/>
        <v>584640000</v>
      </c>
      <c r="AI138" s="22">
        <f t="shared" ref="AI138:BJ138" si="208">+AI11</f>
        <v>584640000</v>
      </c>
      <c r="AJ138" s="22">
        <f t="shared" si="208"/>
        <v>584640000</v>
      </c>
      <c r="AK138" s="22">
        <f t="shared" si="208"/>
        <v>584640000</v>
      </c>
      <c r="AL138" s="22">
        <f t="shared" si="208"/>
        <v>584640000</v>
      </c>
      <c r="AM138" s="22">
        <f t="shared" si="208"/>
        <v>631411200</v>
      </c>
      <c r="AN138" s="22">
        <f t="shared" si="208"/>
        <v>631411200</v>
      </c>
      <c r="AO138" s="22">
        <f t="shared" si="208"/>
        <v>631411200</v>
      </c>
      <c r="AP138" s="22">
        <f t="shared" si="208"/>
        <v>631411200</v>
      </c>
      <c r="AQ138" s="22">
        <f t="shared" si="208"/>
        <v>631411200</v>
      </c>
      <c r="AR138" s="22">
        <f t="shared" si="208"/>
        <v>631411200</v>
      </c>
      <c r="AS138" s="22">
        <f t="shared" si="208"/>
        <v>631411200</v>
      </c>
      <c r="AT138" s="22">
        <f t="shared" si="208"/>
        <v>631411200</v>
      </c>
      <c r="AU138" s="22">
        <f t="shared" si="208"/>
        <v>631411200</v>
      </c>
      <c r="AV138" s="22">
        <f t="shared" si="208"/>
        <v>631411200</v>
      </c>
      <c r="AW138" s="22">
        <f t="shared" si="208"/>
        <v>631411200</v>
      </c>
      <c r="AX138" s="22">
        <f t="shared" si="208"/>
        <v>631411200</v>
      </c>
      <c r="AY138" s="22">
        <f t="shared" si="208"/>
        <v>681924096</v>
      </c>
      <c r="AZ138" s="22">
        <f t="shared" si="208"/>
        <v>681924096</v>
      </c>
      <c r="BA138" s="22">
        <f t="shared" si="208"/>
        <v>681924096</v>
      </c>
      <c r="BB138" s="22">
        <f t="shared" si="208"/>
        <v>681924096</v>
      </c>
      <c r="BC138" s="22">
        <f t="shared" si="208"/>
        <v>681924096</v>
      </c>
      <c r="BD138" s="22">
        <f t="shared" si="208"/>
        <v>681924096</v>
      </c>
      <c r="BE138" s="22">
        <f t="shared" si="208"/>
        <v>681924096</v>
      </c>
      <c r="BF138" s="22">
        <f t="shared" si="208"/>
        <v>681924096</v>
      </c>
      <c r="BG138" s="22">
        <f t="shared" si="208"/>
        <v>681924096</v>
      </c>
      <c r="BH138" s="22">
        <f t="shared" si="208"/>
        <v>681924096</v>
      </c>
      <c r="BI138" s="22">
        <f t="shared" si="208"/>
        <v>681924096</v>
      </c>
      <c r="BJ138" s="22">
        <f t="shared" si="208"/>
        <v>681924096</v>
      </c>
    </row>
    <row r="139" spans="1:62" s="7" customFormat="1" x14ac:dyDescent="0.2">
      <c r="A139" s="6" t="str">
        <f>+PARÁMETROS!A42</f>
        <v>LINEA 2</v>
      </c>
      <c r="B139" s="119"/>
      <c r="C139" s="17">
        <f t="shared" ref="C139:AH139" si="209">+C23</f>
        <v>0</v>
      </c>
      <c r="D139" s="17">
        <f t="shared" si="209"/>
        <v>0</v>
      </c>
      <c r="E139" s="17">
        <f t="shared" si="209"/>
        <v>0</v>
      </c>
      <c r="F139" s="17">
        <f t="shared" si="209"/>
        <v>0</v>
      </c>
      <c r="G139" s="17">
        <f t="shared" si="209"/>
        <v>0</v>
      </c>
      <c r="H139" s="17">
        <f t="shared" si="209"/>
        <v>0</v>
      </c>
      <c r="I139" s="17">
        <f t="shared" si="209"/>
        <v>0</v>
      </c>
      <c r="J139" s="17">
        <f t="shared" si="209"/>
        <v>0</v>
      </c>
      <c r="K139" s="17">
        <f t="shared" si="209"/>
        <v>0</v>
      </c>
      <c r="L139" s="17">
        <f t="shared" si="209"/>
        <v>0</v>
      </c>
      <c r="M139" s="17">
        <f t="shared" si="209"/>
        <v>0</v>
      </c>
      <c r="N139" s="17">
        <f t="shared" si="209"/>
        <v>0</v>
      </c>
      <c r="O139" s="17">
        <f t="shared" si="209"/>
        <v>0</v>
      </c>
      <c r="P139" s="17">
        <f t="shared" si="209"/>
        <v>0</v>
      </c>
      <c r="Q139" s="17">
        <f t="shared" si="209"/>
        <v>0</v>
      </c>
      <c r="R139" s="17">
        <f t="shared" si="209"/>
        <v>0</v>
      </c>
      <c r="S139" s="17">
        <f t="shared" si="209"/>
        <v>0</v>
      </c>
      <c r="T139" s="17">
        <f t="shared" si="209"/>
        <v>0</v>
      </c>
      <c r="U139" s="17">
        <f t="shared" si="209"/>
        <v>0</v>
      </c>
      <c r="V139" s="17">
        <f t="shared" si="209"/>
        <v>0</v>
      </c>
      <c r="W139" s="17">
        <f t="shared" si="209"/>
        <v>0</v>
      </c>
      <c r="X139" s="17">
        <f t="shared" si="209"/>
        <v>0</v>
      </c>
      <c r="Y139" s="17">
        <f t="shared" si="209"/>
        <v>0</v>
      </c>
      <c r="Z139" s="17">
        <f t="shared" si="209"/>
        <v>0</v>
      </c>
      <c r="AA139" s="17">
        <f t="shared" si="209"/>
        <v>0</v>
      </c>
      <c r="AB139" s="17">
        <f t="shared" si="209"/>
        <v>0</v>
      </c>
      <c r="AC139" s="17">
        <f t="shared" si="209"/>
        <v>0</v>
      </c>
      <c r="AD139" s="17">
        <f t="shared" si="209"/>
        <v>0</v>
      </c>
      <c r="AE139" s="17">
        <f t="shared" si="209"/>
        <v>0</v>
      </c>
      <c r="AF139" s="17">
        <f t="shared" si="209"/>
        <v>0</v>
      </c>
      <c r="AG139" s="17">
        <f t="shared" si="209"/>
        <v>0</v>
      </c>
      <c r="AH139" s="17">
        <f t="shared" si="209"/>
        <v>0</v>
      </c>
      <c r="AI139" s="17">
        <f t="shared" ref="AI139:BJ139" si="210">+AI23</f>
        <v>0</v>
      </c>
      <c r="AJ139" s="17">
        <f t="shared" si="210"/>
        <v>0</v>
      </c>
      <c r="AK139" s="17">
        <f t="shared" si="210"/>
        <v>0</v>
      </c>
      <c r="AL139" s="17">
        <f t="shared" si="210"/>
        <v>0</v>
      </c>
      <c r="AM139" s="17">
        <f t="shared" si="210"/>
        <v>0</v>
      </c>
      <c r="AN139" s="17">
        <f t="shared" si="210"/>
        <v>0</v>
      </c>
      <c r="AO139" s="17">
        <f t="shared" si="210"/>
        <v>0</v>
      </c>
      <c r="AP139" s="17">
        <f t="shared" si="210"/>
        <v>0</v>
      </c>
      <c r="AQ139" s="17">
        <f t="shared" si="210"/>
        <v>0</v>
      </c>
      <c r="AR139" s="17">
        <f t="shared" si="210"/>
        <v>0</v>
      </c>
      <c r="AS139" s="17">
        <f t="shared" si="210"/>
        <v>0</v>
      </c>
      <c r="AT139" s="17">
        <f t="shared" si="210"/>
        <v>0</v>
      </c>
      <c r="AU139" s="17">
        <f t="shared" si="210"/>
        <v>0</v>
      </c>
      <c r="AV139" s="17">
        <f t="shared" si="210"/>
        <v>0</v>
      </c>
      <c r="AW139" s="17">
        <f t="shared" si="210"/>
        <v>0</v>
      </c>
      <c r="AX139" s="17">
        <f t="shared" si="210"/>
        <v>0</v>
      </c>
      <c r="AY139" s="17">
        <f t="shared" si="210"/>
        <v>0</v>
      </c>
      <c r="AZ139" s="17">
        <f t="shared" si="210"/>
        <v>0</v>
      </c>
      <c r="BA139" s="17">
        <f t="shared" si="210"/>
        <v>0</v>
      </c>
      <c r="BB139" s="17">
        <f t="shared" si="210"/>
        <v>0</v>
      </c>
      <c r="BC139" s="17">
        <f t="shared" si="210"/>
        <v>0</v>
      </c>
      <c r="BD139" s="17">
        <f t="shared" si="210"/>
        <v>0</v>
      </c>
      <c r="BE139" s="17">
        <f t="shared" si="210"/>
        <v>0</v>
      </c>
      <c r="BF139" s="17">
        <f t="shared" si="210"/>
        <v>0</v>
      </c>
      <c r="BG139" s="17">
        <f t="shared" si="210"/>
        <v>0</v>
      </c>
      <c r="BH139" s="17">
        <f t="shared" si="210"/>
        <v>0</v>
      </c>
      <c r="BI139" s="17">
        <f t="shared" si="210"/>
        <v>0</v>
      </c>
      <c r="BJ139" s="17">
        <f t="shared" si="210"/>
        <v>0</v>
      </c>
    </row>
    <row r="140" spans="1:62" s="7" customFormat="1" x14ac:dyDescent="0.2">
      <c r="A140" s="6" t="str">
        <f>+PARÁMETROS!A43</f>
        <v>LINEA 3</v>
      </c>
      <c r="B140" s="119"/>
      <c r="C140" s="17">
        <f t="shared" ref="C140:AH140" si="211">+C35</f>
        <v>0</v>
      </c>
      <c r="D140" s="17">
        <f t="shared" si="211"/>
        <v>0</v>
      </c>
      <c r="E140" s="17">
        <f t="shared" si="211"/>
        <v>0</v>
      </c>
      <c r="F140" s="17">
        <f t="shared" si="211"/>
        <v>0</v>
      </c>
      <c r="G140" s="17">
        <f t="shared" si="211"/>
        <v>0</v>
      </c>
      <c r="H140" s="17">
        <f t="shared" si="211"/>
        <v>0</v>
      </c>
      <c r="I140" s="17">
        <f t="shared" si="211"/>
        <v>0</v>
      </c>
      <c r="J140" s="17">
        <f t="shared" si="211"/>
        <v>0</v>
      </c>
      <c r="K140" s="17">
        <f t="shared" si="211"/>
        <v>0</v>
      </c>
      <c r="L140" s="17">
        <f t="shared" si="211"/>
        <v>0</v>
      </c>
      <c r="M140" s="17">
        <f t="shared" si="211"/>
        <v>0</v>
      </c>
      <c r="N140" s="17">
        <f t="shared" si="211"/>
        <v>0</v>
      </c>
      <c r="O140" s="17">
        <f t="shared" si="211"/>
        <v>0</v>
      </c>
      <c r="P140" s="17">
        <f t="shared" si="211"/>
        <v>0</v>
      </c>
      <c r="Q140" s="17">
        <f t="shared" si="211"/>
        <v>0</v>
      </c>
      <c r="R140" s="17">
        <f t="shared" si="211"/>
        <v>0</v>
      </c>
      <c r="S140" s="17">
        <f t="shared" si="211"/>
        <v>0</v>
      </c>
      <c r="T140" s="17">
        <f t="shared" si="211"/>
        <v>0</v>
      </c>
      <c r="U140" s="17">
        <f t="shared" si="211"/>
        <v>0</v>
      </c>
      <c r="V140" s="17">
        <f t="shared" si="211"/>
        <v>0</v>
      </c>
      <c r="W140" s="17">
        <f t="shared" si="211"/>
        <v>0</v>
      </c>
      <c r="X140" s="17">
        <f t="shared" si="211"/>
        <v>0</v>
      </c>
      <c r="Y140" s="17">
        <f t="shared" si="211"/>
        <v>0</v>
      </c>
      <c r="Z140" s="17">
        <f t="shared" si="211"/>
        <v>0</v>
      </c>
      <c r="AA140" s="17">
        <f t="shared" si="211"/>
        <v>0</v>
      </c>
      <c r="AB140" s="17">
        <f t="shared" si="211"/>
        <v>0</v>
      </c>
      <c r="AC140" s="17">
        <f t="shared" si="211"/>
        <v>0</v>
      </c>
      <c r="AD140" s="17">
        <f t="shared" si="211"/>
        <v>0</v>
      </c>
      <c r="AE140" s="17">
        <f t="shared" si="211"/>
        <v>0</v>
      </c>
      <c r="AF140" s="17">
        <f t="shared" si="211"/>
        <v>0</v>
      </c>
      <c r="AG140" s="17">
        <f t="shared" si="211"/>
        <v>0</v>
      </c>
      <c r="AH140" s="17">
        <f t="shared" si="211"/>
        <v>0</v>
      </c>
      <c r="AI140" s="17">
        <f t="shared" ref="AI140:BJ140" si="212">+AI35</f>
        <v>0</v>
      </c>
      <c r="AJ140" s="17">
        <f t="shared" si="212"/>
        <v>0</v>
      </c>
      <c r="AK140" s="17">
        <f t="shared" si="212"/>
        <v>0</v>
      </c>
      <c r="AL140" s="17">
        <f t="shared" si="212"/>
        <v>0</v>
      </c>
      <c r="AM140" s="17">
        <f t="shared" si="212"/>
        <v>0</v>
      </c>
      <c r="AN140" s="17">
        <f t="shared" si="212"/>
        <v>0</v>
      </c>
      <c r="AO140" s="17">
        <f t="shared" si="212"/>
        <v>0</v>
      </c>
      <c r="AP140" s="17">
        <f t="shared" si="212"/>
        <v>0</v>
      </c>
      <c r="AQ140" s="17">
        <f t="shared" si="212"/>
        <v>0</v>
      </c>
      <c r="AR140" s="17">
        <f t="shared" si="212"/>
        <v>0</v>
      </c>
      <c r="AS140" s="17">
        <f t="shared" si="212"/>
        <v>0</v>
      </c>
      <c r="AT140" s="17">
        <f t="shared" si="212"/>
        <v>0</v>
      </c>
      <c r="AU140" s="17">
        <f t="shared" si="212"/>
        <v>0</v>
      </c>
      <c r="AV140" s="17">
        <f t="shared" si="212"/>
        <v>0</v>
      </c>
      <c r="AW140" s="17">
        <f t="shared" si="212"/>
        <v>0</v>
      </c>
      <c r="AX140" s="17">
        <f t="shared" si="212"/>
        <v>0</v>
      </c>
      <c r="AY140" s="17">
        <f t="shared" si="212"/>
        <v>0</v>
      </c>
      <c r="AZ140" s="17">
        <f t="shared" si="212"/>
        <v>0</v>
      </c>
      <c r="BA140" s="17">
        <f t="shared" si="212"/>
        <v>0</v>
      </c>
      <c r="BB140" s="17">
        <f t="shared" si="212"/>
        <v>0</v>
      </c>
      <c r="BC140" s="17">
        <f t="shared" si="212"/>
        <v>0</v>
      </c>
      <c r="BD140" s="17">
        <f t="shared" si="212"/>
        <v>0</v>
      </c>
      <c r="BE140" s="17">
        <f t="shared" si="212"/>
        <v>0</v>
      </c>
      <c r="BF140" s="17">
        <f t="shared" si="212"/>
        <v>0</v>
      </c>
      <c r="BG140" s="17">
        <f t="shared" si="212"/>
        <v>0</v>
      </c>
      <c r="BH140" s="17">
        <f t="shared" si="212"/>
        <v>0</v>
      </c>
      <c r="BI140" s="17">
        <f t="shared" si="212"/>
        <v>0</v>
      </c>
      <c r="BJ140" s="17">
        <f t="shared" si="212"/>
        <v>0</v>
      </c>
    </row>
    <row r="141" spans="1:62" s="7" customFormat="1" x14ac:dyDescent="0.2">
      <c r="A141" s="6" t="str">
        <f>+PARÁMETROS!A44</f>
        <v>LINEA 4</v>
      </c>
      <c r="B141" s="119"/>
      <c r="C141" s="17">
        <f t="shared" ref="C141:AH141" si="213">+C47</f>
        <v>0</v>
      </c>
      <c r="D141" s="17">
        <f t="shared" si="213"/>
        <v>0</v>
      </c>
      <c r="E141" s="17">
        <f t="shared" si="213"/>
        <v>0</v>
      </c>
      <c r="F141" s="17">
        <f t="shared" si="213"/>
        <v>0</v>
      </c>
      <c r="G141" s="17">
        <f t="shared" si="213"/>
        <v>0</v>
      </c>
      <c r="H141" s="17">
        <f t="shared" si="213"/>
        <v>0</v>
      </c>
      <c r="I141" s="17">
        <f t="shared" si="213"/>
        <v>0</v>
      </c>
      <c r="J141" s="17">
        <f t="shared" si="213"/>
        <v>0</v>
      </c>
      <c r="K141" s="17">
        <f t="shared" si="213"/>
        <v>0</v>
      </c>
      <c r="L141" s="17">
        <f t="shared" si="213"/>
        <v>0</v>
      </c>
      <c r="M141" s="17">
        <f t="shared" si="213"/>
        <v>0</v>
      </c>
      <c r="N141" s="17">
        <f t="shared" si="213"/>
        <v>0</v>
      </c>
      <c r="O141" s="17">
        <f t="shared" si="213"/>
        <v>0</v>
      </c>
      <c r="P141" s="17">
        <f t="shared" si="213"/>
        <v>0</v>
      </c>
      <c r="Q141" s="17">
        <f t="shared" si="213"/>
        <v>0</v>
      </c>
      <c r="R141" s="17">
        <f t="shared" si="213"/>
        <v>0</v>
      </c>
      <c r="S141" s="17">
        <f t="shared" si="213"/>
        <v>0</v>
      </c>
      <c r="T141" s="17">
        <f t="shared" si="213"/>
        <v>0</v>
      </c>
      <c r="U141" s="17">
        <f t="shared" si="213"/>
        <v>0</v>
      </c>
      <c r="V141" s="17">
        <f t="shared" si="213"/>
        <v>0</v>
      </c>
      <c r="W141" s="17">
        <f t="shared" si="213"/>
        <v>0</v>
      </c>
      <c r="X141" s="17">
        <f t="shared" si="213"/>
        <v>0</v>
      </c>
      <c r="Y141" s="17">
        <f t="shared" si="213"/>
        <v>0</v>
      </c>
      <c r="Z141" s="17">
        <f t="shared" si="213"/>
        <v>0</v>
      </c>
      <c r="AA141" s="17">
        <f t="shared" si="213"/>
        <v>0</v>
      </c>
      <c r="AB141" s="17">
        <f t="shared" si="213"/>
        <v>0</v>
      </c>
      <c r="AC141" s="17">
        <f t="shared" si="213"/>
        <v>0</v>
      </c>
      <c r="AD141" s="17">
        <f t="shared" si="213"/>
        <v>0</v>
      </c>
      <c r="AE141" s="17">
        <f t="shared" si="213"/>
        <v>0</v>
      </c>
      <c r="AF141" s="17">
        <f t="shared" si="213"/>
        <v>0</v>
      </c>
      <c r="AG141" s="17">
        <f t="shared" si="213"/>
        <v>0</v>
      </c>
      <c r="AH141" s="17">
        <f t="shared" si="213"/>
        <v>0</v>
      </c>
      <c r="AI141" s="17">
        <f t="shared" ref="AI141:BJ141" si="214">+AI47</f>
        <v>0</v>
      </c>
      <c r="AJ141" s="17">
        <f t="shared" si="214"/>
        <v>0</v>
      </c>
      <c r="AK141" s="17">
        <f t="shared" si="214"/>
        <v>0</v>
      </c>
      <c r="AL141" s="17">
        <f t="shared" si="214"/>
        <v>0</v>
      </c>
      <c r="AM141" s="17">
        <f t="shared" si="214"/>
        <v>0</v>
      </c>
      <c r="AN141" s="17">
        <f t="shared" si="214"/>
        <v>0</v>
      </c>
      <c r="AO141" s="17">
        <f t="shared" si="214"/>
        <v>0</v>
      </c>
      <c r="AP141" s="17">
        <f t="shared" si="214"/>
        <v>0</v>
      </c>
      <c r="AQ141" s="17">
        <f t="shared" si="214"/>
        <v>0</v>
      </c>
      <c r="AR141" s="17">
        <f t="shared" si="214"/>
        <v>0</v>
      </c>
      <c r="AS141" s="17">
        <f t="shared" si="214"/>
        <v>0</v>
      </c>
      <c r="AT141" s="17">
        <f t="shared" si="214"/>
        <v>0</v>
      </c>
      <c r="AU141" s="17">
        <f t="shared" si="214"/>
        <v>0</v>
      </c>
      <c r="AV141" s="17">
        <f t="shared" si="214"/>
        <v>0</v>
      </c>
      <c r="AW141" s="17">
        <f t="shared" si="214"/>
        <v>0</v>
      </c>
      <c r="AX141" s="17">
        <f t="shared" si="214"/>
        <v>0</v>
      </c>
      <c r="AY141" s="17">
        <f t="shared" si="214"/>
        <v>0</v>
      </c>
      <c r="AZ141" s="17">
        <f t="shared" si="214"/>
        <v>0</v>
      </c>
      <c r="BA141" s="17">
        <f t="shared" si="214"/>
        <v>0</v>
      </c>
      <c r="BB141" s="17">
        <f t="shared" si="214"/>
        <v>0</v>
      </c>
      <c r="BC141" s="17">
        <f t="shared" si="214"/>
        <v>0</v>
      </c>
      <c r="BD141" s="17">
        <f t="shared" si="214"/>
        <v>0</v>
      </c>
      <c r="BE141" s="17">
        <f t="shared" si="214"/>
        <v>0</v>
      </c>
      <c r="BF141" s="17">
        <f t="shared" si="214"/>
        <v>0</v>
      </c>
      <c r="BG141" s="17">
        <f t="shared" si="214"/>
        <v>0</v>
      </c>
      <c r="BH141" s="17">
        <f t="shared" si="214"/>
        <v>0</v>
      </c>
      <c r="BI141" s="17">
        <f t="shared" si="214"/>
        <v>0</v>
      </c>
      <c r="BJ141" s="17">
        <f t="shared" si="214"/>
        <v>0</v>
      </c>
    </row>
    <row r="142" spans="1:62" s="7" customFormat="1" x14ac:dyDescent="0.2">
      <c r="A142" s="6" t="str">
        <f>+PARÁMETROS!A45</f>
        <v>LINEA 5</v>
      </c>
      <c r="B142" s="119"/>
      <c r="C142" s="17">
        <f t="shared" ref="C142:AH142" si="215">+C59</f>
        <v>0</v>
      </c>
      <c r="D142" s="17">
        <f t="shared" si="215"/>
        <v>0</v>
      </c>
      <c r="E142" s="17">
        <f t="shared" si="215"/>
        <v>0</v>
      </c>
      <c r="F142" s="17">
        <f t="shared" si="215"/>
        <v>0</v>
      </c>
      <c r="G142" s="17">
        <f t="shared" si="215"/>
        <v>0</v>
      </c>
      <c r="H142" s="17">
        <f t="shared" si="215"/>
        <v>0</v>
      </c>
      <c r="I142" s="17">
        <f t="shared" si="215"/>
        <v>0</v>
      </c>
      <c r="J142" s="17">
        <f t="shared" si="215"/>
        <v>0</v>
      </c>
      <c r="K142" s="17">
        <f t="shared" si="215"/>
        <v>0</v>
      </c>
      <c r="L142" s="17">
        <f t="shared" si="215"/>
        <v>0</v>
      </c>
      <c r="M142" s="17">
        <f t="shared" si="215"/>
        <v>0</v>
      </c>
      <c r="N142" s="17">
        <f t="shared" si="215"/>
        <v>0</v>
      </c>
      <c r="O142" s="17">
        <f t="shared" si="215"/>
        <v>0</v>
      </c>
      <c r="P142" s="17">
        <f t="shared" si="215"/>
        <v>0</v>
      </c>
      <c r="Q142" s="17">
        <f t="shared" si="215"/>
        <v>0</v>
      </c>
      <c r="R142" s="17">
        <f t="shared" si="215"/>
        <v>0</v>
      </c>
      <c r="S142" s="17">
        <f t="shared" si="215"/>
        <v>0</v>
      </c>
      <c r="T142" s="17">
        <f t="shared" si="215"/>
        <v>0</v>
      </c>
      <c r="U142" s="17">
        <f t="shared" si="215"/>
        <v>0</v>
      </c>
      <c r="V142" s="17">
        <f t="shared" si="215"/>
        <v>0</v>
      </c>
      <c r="W142" s="17">
        <f t="shared" si="215"/>
        <v>0</v>
      </c>
      <c r="X142" s="17">
        <f t="shared" si="215"/>
        <v>0</v>
      </c>
      <c r="Y142" s="17">
        <f t="shared" si="215"/>
        <v>0</v>
      </c>
      <c r="Z142" s="17">
        <f t="shared" si="215"/>
        <v>0</v>
      </c>
      <c r="AA142" s="17">
        <f t="shared" si="215"/>
        <v>0</v>
      </c>
      <c r="AB142" s="17">
        <f t="shared" si="215"/>
        <v>0</v>
      </c>
      <c r="AC142" s="17">
        <f t="shared" si="215"/>
        <v>0</v>
      </c>
      <c r="AD142" s="17">
        <f t="shared" si="215"/>
        <v>0</v>
      </c>
      <c r="AE142" s="17">
        <f t="shared" si="215"/>
        <v>0</v>
      </c>
      <c r="AF142" s="17">
        <f t="shared" si="215"/>
        <v>0</v>
      </c>
      <c r="AG142" s="17">
        <f t="shared" si="215"/>
        <v>0</v>
      </c>
      <c r="AH142" s="17">
        <f t="shared" si="215"/>
        <v>0</v>
      </c>
      <c r="AI142" s="17">
        <f t="shared" ref="AI142:BJ142" si="216">+AI59</f>
        <v>0</v>
      </c>
      <c r="AJ142" s="17">
        <f t="shared" si="216"/>
        <v>0</v>
      </c>
      <c r="AK142" s="17">
        <f t="shared" si="216"/>
        <v>0</v>
      </c>
      <c r="AL142" s="17">
        <f t="shared" si="216"/>
        <v>0</v>
      </c>
      <c r="AM142" s="17">
        <f t="shared" si="216"/>
        <v>0</v>
      </c>
      <c r="AN142" s="17">
        <f t="shared" si="216"/>
        <v>0</v>
      </c>
      <c r="AO142" s="17">
        <f t="shared" si="216"/>
        <v>0</v>
      </c>
      <c r="AP142" s="17">
        <f t="shared" si="216"/>
        <v>0</v>
      </c>
      <c r="AQ142" s="17">
        <f t="shared" si="216"/>
        <v>0</v>
      </c>
      <c r="AR142" s="17">
        <f t="shared" si="216"/>
        <v>0</v>
      </c>
      <c r="AS142" s="17">
        <f t="shared" si="216"/>
        <v>0</v>
      </c>
      <c r="AT142" s="17">
        <f t="shared" si="216"/>
        <v>0</v>
      </c>
      <c r="AU142" s="17">
        <f t="shared" si="216"/>
        <v>0</v>
      </c>
      <c r="AV142" s="17">
        <f t="shared" si="216"/>
        <v>0</v>
      </c>
      <c r="AW142" s="17">
        <f t="shared" si="216"/>
        <v>0</v>
      </c>
      <c r="AX142" s="17">
        <f t="shared" si="216"/>
        <v>0</v>
      </c>
      <c r="AY142" s="17">
        <f t="shared" si="216"/>
        <v>0</v>
      </c>
      <c r="AZ142" s="17">
        <f t="shared" si="216"/>
        <v>0</v>
      </c>
      <c r="BA142" s="17">
        <f t="shared" si="216"/>
        <v>0</v>
      </c>
      <c r="BB142" s="17">
        <f t="shared" si="216"/>
        <v>0</v>
      </c>
      <c r="BC142" s="17">
        <f t="shared" si="216"/>
        <v>0</v>
      </c>
      <c r="BD142" s="17">
        <f t="shared" si="216"/>
        <v>0</v>
      </c>
      <c r="BE142" s="17">
        <f t="shared" si="216"/>
        <v>0</v>
      </c>
      <c r="BF142" s="17">
        <f t="shared" si="216"/>
        <v>0</v>
      </c>
      <c r="BG142" s="17">
        <f t="shared" si="216"/>
        <v>0</v>
      </c>
      <c r="BH142" s="17">
        <f t="shared" si="216"/>
        <v>0</v>
      </c>
      <c r="BI142" s="17">
        <f t="shared" si="216"/>
        <v>0</v>
      </c>
      <c r="BJ142" s="17">
        <f t="shared" si="216"/>
        <v>0</v>
      </c>
    </row>
    <row r="143" spans="1:62" s="7" customFormat="1" x14ac:dyDescent="0.2">
      <c r="A143" s="6" t="str">
        <f>+PARÁMETROS!A46</f>
        <v>LINEA 6</v>
      </c>
      <c r="B143" s="119"/>
      <c r="C143" s="17">
        <f t="shared" ref="C143:AH143" si="217">+C71</f>
        <v>0</v>
      </c>
      <c r="D143" s="17">
        <f t="shared" si="217"/>
        <v>0</v>
      </c>
      <c r="E143" s="17">
        <f t="shared" si="217"/>
        <v>0</v>
      </c>
      <c r="F143" s="17">
        <f t="shared" si="217"/>
        <v>0</v>
      </c>
      <c r="G143" s="17">
        <f t="shared" si="217"/>
        <v>0</v>
      </c>
      <c r="H143" s="17">
        <f t="shared" si="217"/>
        <v>0</v>
      </c>
      <c r="I143" s="17">
        <f t="shared" si="217"/>
        <v>0</v>
      </c>
      <c r="J143" s="17">
        <f t="shared" si="217"/>
        <v>0</v>
      </c>
      <c r="K143" s="17">
        <f t="shared" si="217"/>
        <v>0</v>
      </c>
      <c r="L143" s="17">
        <f t="shared" si="217"/>
        <v>0</v>
      </c>
      <c r="M143" s="17">
        <f t="shared" si="217"/>
        <v>0</v>
      </c>
      <c r="N143" s="17">
        <f t="shared" si="217"/>
        <v>0</v>
      </c>
      <c r="O143" s="17">
        <f t="shared" si="217"/>
        <v>0</v>
      </c>
      <c r="P143" s="17">
        <f t="shared" si="217"/>
        <v>0</v>
      </c>
      <c r="Q143" s="17">
        <f t="shared" si="217"/>
        <v>0</v>
      </c>
      <c r="R143" s="17">
        <f t="shared" si="217"/>
        <v>0</v>
      </c>
      <c r="S143" s="17">
        <f t="shared" si="217"/>
        <v>0</v>
      </c>
      <c r="T143" s="17">
        <f t="shared" si="217"/>
        <v>0</v>
      </c>
      <c r="U143" s="17">
        <f t="shared" si="217"/>
        <v>0</v>
      </c>
      <c r="V143" s="17">
        <f t="shared" si="217"/>
        <v>0</v>
      </c>
      <c r="W143" s="17">
        <f t="shared" si="217"/>
        <v>0</v>
      </c>
      <c r="X143" s="17">
        <f t="shared" si="217"/>
        <v>0</v>
      </c>
      <c r="Y143" s="17">
        <f t="shared" si="217"/>
        <v>0</v>
      </c>
      <c r="Z143" s="17">
        <f t="shared" si="217"/>
        <v>0</v>
      </c>
      <c r="AA143" s="17">
        <f t="shared" si="217"/>
        <v>0</v>
      </c>
      <c r="AB143" s="17">
        <f t="shared" si="217"/>
        <v>0</v>
      </c>
      <c r="AC143" s="17">
        <f t="shared" si="217"/>
        <v>0</v>
      </c>
      <c r="AD143" s="17">
        <f t="shared" si="217"/>
        <v>0</v>
      </c>
      <c r="AE143" s="17">
        <f t="shared" si="217"/>
        <v>0</v>
      </c>
      <c r="AF143" s="17">
        <f t="shared" si="217"/>
        <v>0</v>
      </c>
      <c r="AG143" s="17">
        <f t="shared" si="217"/>
        <v>0</v>
      </c>
      <c r="AH143" s="17">
        <f t="shared" si="217"/>
        <v>0</v>
      </c>
      <c r="AI143" s="17">
        <f t="shared" ref="AI143:BJ143" si="218">+AI71</f>
        <v>0</v>
      </c>
      <c r="AJ143" s="17">
        <f t="shared" si="218"/>
        <v>0</v>
      </c>
      <c r="AK143" s="17">
        <f t="shared" si="218"/>
        <v>0</v>
      </c>
      <c r="AL143" s="17">
        <f t="shared" si="218"/>
        <v>0</v>
      </c>
      <c r="AM143" s="17">
        <f t="shared" si="218"/>
        <v>0</v>
      </c>
      <c r="AN143" s="17">
        <f t="shared" si="218"/>
        <v>0</v>
      </c>
      <c r="AO143" s="17">
        <f t="shared" si="218"/>
        <v>0</v>
      </c>
      <c r="AP143" s="17">
        <f t="shared" si="218"/>
        <v>0</v>
      </c>
      <c r="AQ143" s="17">
        <f t="shared" si="218"/>
        <v>0</v>
      </c>
      <c r="AR143" s="17">
        <f t="shared" si="218"/>
        <v>0</v>
      </c>
      <c r="AS143" s="17">
        <f t="shared" si="218"/>
        <v>0</v>
      </c>
      <c r="AT143" s="17">
        <f t="shared" si="218"/>
        <v>0</v>
      </c>
      <c r="AU143" s="17">
        <f t="shared" si="218"/>
        <v>0</v>
      </c>
      <c r="AV143" s="17">
        <f t="shared" si="218"/>
        <v>0</v>
      </c>
      <c r="AW143" s="17">
        <f t="shared" si="218"/>
        <v>0</v>
      </c>
      <c r="AX143" s="17">
        <f t="shared" si="218"/>
        <v>0</v>
      </c>
      <c r="AY143" s="17">
        <f t="shared" si="218"/>
        <v>0</v>
      </c>
      <c r="AZ143" s="17">
        <f t="shared" si="218"/>
        <v>0</v>
      </c>
      <c r="BA143" s="17">
        <f t="shared" si="218"/>
        <v>0</v>
      </c>
      <c r="BB143" s="17">
        <f t="shared" si="218"/>
        <v>0</v>
      </c>
      <c r="BC143" s="17">
        <f t="shared" si="218"/>
        <v>0</v>
      </c>
      <c r="BD143" s="17">
        <f t="shared" si="218"/>
        <v>0</v>
      </c>
      <c r="BE143" s="17">
        <f t="shared" si="218"/>
        <v>0</v>
      </c>
      <c r="BF143" s="17">
        <f t="shared" si="218"/>
        <v>0</v>
      </c>
      <c r="BG143" s="17">
        <f t="shared" si="218"/>
        <v>0</v>
      </c>
      <c r="BH143" s="17">
        <f t="shared" si="218"/>
        <v>0</v>
      </c>
      <c r="BI143" s="17">
        <f t="shared" si="218"/>
        <v>0</v>
      </c>
      <c r="BJ143" s="17">
        <f t="shared" si="218"/>
        <v>0</v>
      </c>
    </row>
    <row r="144" spans="1:62" s="7" customFormat="1" x14ac:dyDescent="0.2">
      <c r="A144" s="6" t="str">
        <f>+PARÁMETROS!A47</f>
        <v>LINEA 7</v>
      </c>
      <c r="B144" s="119"/>
      <c r="C144" s="17">
        <f t="shared" ref="C144:AH144" si="219">+C83</f>
        <v>0</v>
      </c>
      <c r="D144" s="17">
        <f t="shared" si="219"/>
        <v>0</v>
      </c>
      <c r="E144" s="17">
        <f t="shared" si="219"/>
        <v>0</v>
      </c>
      <c r="F144" s="17">
        <f t="shared" si="219"/>
        <v>0</v>
      </c>
      <c r="G144" s="17">
        <f t="shared" si="219"/>
        <v>0</v>
      </c>
      <c r="H144" s="17">
        <f t="shared" si="219"/>
        <v>0</v>
      </c>
      <c r="I144" s="17">
        <f t="shared" si="219"/>
        <v>0</v>
      </c>
      <c r="J144" s="17">
        <f t="shared" si="219"/>
        <v>0</v>
      </c>
      <c r="K144" s="17">
        <f t="shared" si="219"/>
        <v>0</v>
      </c>
      <c r="L144" s="17">
        <f t="shared" si="219"/>
        <v>0</v>
      </c>
      <c r="M144" s="17">
        <f t="shared" si="219"/>
        <v>0</v>
      </c>
      <c r="N144" s="17">
        <f t="shared" si="219"/>
        <v>0</v>
      </c>
      <c r="O144" s="17">
        <f t="shared" si="219"/>
        <v>0</v>
      </c>
      <c r="P144" s="17">
        <f t="shared" si="219"/>
        <v>0</v>
      </c>
      <c r="Q144" s="17">
        <f t="shared" si="219"/>
        <v>0</v>
      </c>
      <c r="R144" s="17">
        <f t="shared" si="219"/>
        <v>0</v>
      </c>
      <c r="S144" s="17">
        <f t="shared" si="219"/>
        <v>0</v>
      </c>
      <c r="T144" s="17">
        <f t="shared" si="219"/>
        <v>0</v>
      </c>
      <c r="U144" s="17">
        <f t="shared" si="219"/>
        <v>0</v>
      </c>
      <c r="V144" s="17">
        <f t="shared" si="219"/>
        <v>0</v>
      </c>
      <c r="W144" s="17">
        <f t="shared" si="219"/>
        <v>0</v>
      </c>
      <c r="X144" s="17">
        <f t="shared" si="219"/>
        <v>0</v>
      </c>
      <c r="Y144" s="17">
        <f t="shared" si="219"/>
        <v>0</v>
      </c>
      <c r="Z144" s="17">
        <f t="shared" si="219"/>
        <v>0</v>
      </c>
      <c r="AA144" s="17">
        <f t="shared" si="219"/>
        <v>0</v>
      </c>
      <c r="AB144" s="17">
        <f t="shared" si="219"/>
        <v>0</v>
      </c>
      <c r="AC144" s="17">
        <f t="shared" si="219"/>
        <v>0</v>
      </c>
      <c r="AD144" s="17">
        <f t="shared" si="219"/>
        <v>0</v>
      </c>
      <c r="AE144" s="17">
        <f t="shared" si="219"/>
        <v>0</v>
      </c>
      <c r="AF144" s="17">
        <f t="shared" si="219"/>
        <v>0</v>
      </c>
      <c r="AG144" s="17">
        <f t="shared" si="219"/>
        <v>0</v>
      </c>
      <c r="AH144" s="17">
        <f t="shared" si="219"/>
        <v>0</v>
      </c>
      <c r="AI144" s="17">
        <f t="shared" ref="AI144:BJ144" si="220">+AI83</f>
        <v>0</v>
      </c>
      <c r="AJ144" s="17">
        <f t="shared" si="220"/>
        <v>0</v>
      </c>
      <c r="AK144" s="17">
        <f t="shared" si="220"/>
        <v>0</v>
      </c>
      <c r="AL144" s="17">
        <f t="shared" si="220"/>
        <v>0</v>
      </c>
      <c r="AM144" s="17">
        <f t="shared" si="220"/>
        <v>0</v>
      </c>
      <c r="AN144" s="17">
        <f t="shared" si="220"/>
        <v>0</v>
      </c>
      <c r="AO144" s="17">
        <f t="shared" si="220"/>
        <v>0</v>
      </c>
      <c r="AP144" s="17">
        <f t="shared" si="220"/>
        <v>0</v>
      </c>
      <c r="AQ144" s="17">
        <f t="shared" si="220"/>
        <v>0</v>
      </c>
      <c r="AR144" s="17">
        <f t="shared" si="220"/>
        <v>0</v>
      </c>
      <c r="AS144" s="17">
        <f t="shared" si="220"/>
        <v>0</v>
      </c>
      <c r="AT144" s="17">
        <f t="shared" si="220"/>
        <v>0</v>
      </c>
      <c r="AU144" s="17">
        <f t="shared" si="220"/>
        <v>0</v>
      </c>
      <c r="AV144" s="17">
        <f t="shared" si="220"/>
        <v>0</v>
      </c>
      <c r="AW144" s="17">
        <f t="shared" si="220"/>
        <v>0</v>
      </c>
      <c r="AX144" s="17">
        <f t="shared" si="220"/>
        <v>0</v>
      </c>
      <c r="AY144" s="17">
        <f t="shared" si="220"/>
        <v>0</v>
      </c>
      <c r="AZ144" s="17">
        <f t="shared" si="220"/>
        <v>0</v>
      </c>
      <c r="BA144" s="17">
        <f t="shared" si="220"/>
        <v>0</v>
      </c>
      <c r="BB144" s="17">
        <f t="shared" si="220"/>
        <v>0</v>
      </c>
      <c r="BC144" s="17">
        <f t="shared" si="220"/>
        <v>0</v>
      </c>
      <c r="BD144" s="17">
        <f t="shared" si="220"/>
        <v>0</v>
      </c>
      <c r="BE144" s="17">
        <f t="shared" si="220"/>
        <v>0</v>
      </c>
      <c r="BF144" s="17">
        <f t="shared" si="220"/>
        <v>0</v>
      </c>
      <c r="BG144" s="17">
        <f t="shared" si="220"/>
        <v>0</v>
      </c>
      <c r="BH144" s="17">
        <f t="shared" si="220"/>
        <v>0</v>
      </c>
      <c r="BI144" s="17">
        <f t="shared" si="220"/>
        <v>0</v>
      </c>
      <c r="BJ144" s="17">
        <f t="shared" si="220"/>
        <v>0</v>
      </c>
    </row>
    <row r="145" spans="1:62" s="7" customFormat="1" x14ac:dyDescent="0.2">
      <c r="A145" s="6" t="str">
        <f>+A134</f>
        <v>TC</v>
      </c>
      <c r="B145" s="119"/>
      <c r="C145" s="17">
        <f t="shared" ref="C145:AH145" si="221">+C120</f>
        <v>0</v>
      </c>
      <c r="D145" s="17">
        <f t="shared" si="221"/>
        <v>0</v>
      </c>
      <c r="E145" s="17">
        <f t="shared" si="221"/>
        <v>0</v>
      </c>
      <c r="F145" s="17">
        <f t="shared" si="221"/>
        <v>0</v>
      </c>
      <c r="G145" s="17">
        <f t="shared" si="221"/>
        <v>0</v>
      </c>
      <c r="H145" s="17">
        <f t="shared" si="221"/>
        <v>0</v>
      </c>
      <c r="I145" s="17">
        <f t="shared" si="221"/>
        <v>0</v>
      </c>
      <c r="J145" s="17">
        <f t="shared" si="221"/>
        <v>0</v>
      </c>
      <c r="K145" s="17">
        <f t="shared" si="221"/>
        <v>0</v>
      </c>
      <c r="L145" s="17">
        <f t="shared" si="221"/>
        <v>0</v>
      </c>
      <c r="M145" s="17">
        <f t="shared" si="221"/>
        <v>0</v>
      </c>
      <c r="N145" s="17">
        <f t="shared" si="221"/>
        <v>0</v>
      </c>
      <c r="O145" s="17">
        <f t="shared" si="221"/>
        <v>0</v>
      </c>
      <c r="P145" s="17">
        <f t="shared" si="221"/>
        <v>0</v>
      </c>
      <c r="Q145" s="17">
        <f t="shared" si="221"/>
        <v>0</v>
      </c>
      <c r="R145" s="17">
        <f t="shared" si="221"/>
        <v>0</v>
      </c>
      <c r="S145" s="17">
        <f t="shared" si="221"/>
        <v>0</v>
      </c>
      <c r="T145" s="17">
        <f t="shared" si="221"/>
        <v>0</v>
      </c>
      <c r="U145" s="17">
        <f t="shared" si="221"/>
        <v>0</v>
      </c>
      <c r="V145" s="17">
        <f t="shared" si="221"/>
        <v>0</v>
      </c>
      <c r="W145" s="17">
        <f t="shared" si="221"/>
        <v>0</v>
      </c>
      <c r="X145" s="17">
        <f t="shared" si="221"/>
        <v>0</v>
      </c>
      <c r="Y145" s="17">
        <f t="shared" si="221"/>
        <v>0</v>
      </c>
      <c r="Z145" s="17">
        <f t="shared" si="221"/>
        <v>0</v>
      </c>
      <c r="AA145" s="17">
        <f t="shared" si="221"/>
        <v>0</v>
      </c>
      <c r="AB145" s="17">
        <f t="shared" si="221"/>
        <v>0</v>
      </c>
      <c r="AC145" s="17">
        <f t="shared" si="221"/>
        <v>0</v>
      </c>
      <c r="AD145" s="17">
        <f t="shared" si="221"/>
        <v>0</v>
      </c>
      <c r="AE145" s="17">
        <f t="shared" si="221"/>
        <v>0</v>
      </c>
      <c r="AF145" s="17">
        <f t="shared" si="221"/>
        <v>0</v>
      </c>
      <c r="AG145" s="17">
        <f t="shared" si="221"/>
        <v>0</v>
      </c>
      <c r="AH145" s="17">
        <f t="shared" si="221"/>
        <v>0</v>
      </c>
      <c r="AI145" s="17">
        <f t="shared" ref="AI145:BJ145" si="222">+AI120</f>
        <v>0</v>
      </c>
      <c r="AJ145" s="17">
        <f t="shared" si="222"/>
        <v>0</v>
      </c>
      <c r="AK145" s="17">
        <f t="shared" si="222"/>
        <v>0</v>
      </c>
      <c r="AL145" s="17">
        <f t="shared" si="222"/>
        <v>0</v>
      </c>
      <c r="AM145" s="17">
        <f t="shared" si="222"/>
        <v>0</v>
      </c>
      <c r="AN145" s="17">
        <f t="shared" si="222"/>
        <v>0</v>
      </c>
      <c r="AO145" s="17">
        <f t="shared" si="222"/>
        <v>0</v>
      </c>
      <c r="AP145" s="17">
        <f t="shared" si="222"/>
        <v>0</v>
      </c>
      <c r="AQ145" s="17">
        <f t="shared" si="222"/>
        <v>0</v>
      </c>
      <c r="AR145" s="17">
        <f t="shared" si="222"/>
        <v>0</v>
      </c>
      <c r="AS145" s="17">
        <f t="shared" si="222"/>
        <v>0</v>
      </c>
      <c r="AT145" s="17">
        <f t="shared" si="222"/>
        <v>0</v>
      </c>
      <c r="AU145" s="17">
        <f t="shared" si="222"/>
        <v>0</v>
      </c>
      <c r="AV145" s="17">
        <f t="shared" si="222"/>
        <v>0</v>
      </c>
      <c r="AW145" s="17">
        <f t="shared" si="222"/>
        <v>0</v>
      </c>
      <c r="AX145" s="17">
        <f t="shared" si="222"/>
        <v>0</v>
      </c>
      <c r="AY145" s="17">
        <f t="shared" si="222"/>
        <v>0</v>
      </c>
      <c r="AZ145" s="17">
        <f t="shared" si="222"/>
        <v>0</v>
      </c>
      <c r="BA145" s="17">
        <f t="shared" si="222"/>
        <v>0</v>
      </c>
      <c r="BB145" s="17">
        <f t="shared" si="222"/>
        <v>0</v>
      </c>
      <c r="BC145" s="17">
        <f t="shared" si="222"/>
        <v>0</v>
      </c>
      <c r="BD145" s="17">
        <f t="shared" si="222"/>
        <v>0</v>
      </c>
      <c r="BE145" s="17">
        <f t="shared" si="222"/>
        <v>0</v>
      </c>
      <c r="BF145" s="17">
        <f t="shared" si="222"/>
        <v>0</v>
      </c>
      <c r="BG145" s="17">
        <f t="shared" si="222"/>
        <v>0</v>
      </c>
      <c r="BH145" s="17">
        <f t="shared" si="222"/>
        <v>0</v>
      </c>
      <c r="BI145" s="17">
        <f t="shared" si="222"/>
        <v>0</v>
      </c>
      <c r="BJ145" s="17">
        <f t="shared" si="222"/>
        <v>0</v>
      </c>
    </row>
    <row r="146" spans="1:62" s="7" customFormat="1" x14ac:dyDescent="0.2">
      <c r="A146" s="23" t="s">
        <v>2</v>
      </c>
      <c r="B146" s="120"/>
      <c r="C146" s="19">
        <f t="shared" ref="C146:AH146" si="223">SUM(C138:C145)</f>
        <v>450000000</v>
      </c>
      <c r="D146" s="19">
        <f t="shared" si="223"/>
        <v>450000000</v>
      </c>
      <c r="E146" s="19">
        <f t="shared" si="223"/>
        <v>450000000</v>
      </c>
      <c r="F146" s="19">
        <f t="shared" si="223"/>
        <v>450000000</v>
      </c>
      <c r="G146" s="19">
        <f t="shared" si="223"/>
        <v>450000000</v>
      </c>
      <c r="H146" s="19">
        <f t="shared" si="223"/>
        <v>450000000</v>
      </c>
      <c r="I146" s="19">
        <f t="shared" si="223"/>
        <v>450000000</v>
      </c>
      <c r="J146" s="19">
        <f t="shared" si="223"/>
        <v>450000000</v>
      </c>
      <c r="K146" s="19">
        <f t="shared" si="223"/>
        <v>450000000</v>
      </c>
      <c r="L146" s="19">
        <f t="shared" si="223"/>
        <v>450000000</v>
      </c>
      <c r="M146" s="19">
        <f t="shared" si="223"/>
        <v>450000000</v>
      </c>
      <c r="N146" s="19">
        <f t="shared" si="223"/>
        <v>450000000</v>
      </c>
      <c r="O146" s="19">
        <f t="shared" si="223"/>
        <v>521999999.99999994</v>
      </c>
      <c r="P146" s="19">
        <f t="shared" si="223"/>
        <v>521999999.99999994</v>
      </c>
      <c r="Q146" s="19">
        <f t="shared" si="223"/>
        <v>521999999.99999994</v>
      </c>
      <c r="R146" s="19">
        <f t="shared" si="223"/>
        <v>521999999.99999994</v>
      </c>
      <c r="S146" s="19">
        <f t="shared" si="223"/>
        <v>521999999.99999994</v>
      </c>
      <c r="T146" s="19">
        <f t="shared" si="223"/>
        <v>521999999.99999994</v>
      </c>
      <c r="U146" s="19">
        <f t="shared" si="223"/>
        <v>521999999.99999994</v>
      </c>
      <c r="V146" s="19">
        <f t="shared" si="223"/>
        <v>521999999.99999994</v>
      </c>
      <c r="W146" s="19">
        <f t="shared" si="223"/>
        <v>521999999.99999994</v>
      </c>
      <c r="X146" s="19">
        <f t="shared" si="223"/>
        <v>521999999.99999994</v>
      </c>
      <c r="Y146" s="19">
        <f t="shared" si="223"/>
        <v>521999999.99999994</v>
      </c>
      <c r="Z146" s="19">
        <f t="shared" si="223"/>
        <v>521999999.99999994</v>
      </c>
      <c r="AA146" s="19">
        <f t="shared" si="223"/>
        <v>584640000</v>
      </c>
      <c r="AB146" s="19">
        <f t="shared" si="223"/>
        <v>584640000</v>
      </c>
      <c r="AC146" s="19">
        <f t="shared" si="223"/>
        <v>584640000</v>
      </c>
      <c r="AD146" s="19">
        <f t="shared" si="223"/>
        <v>584640000</v>
      </c>
      <c r="AE146" s="19">
        <f t="shared" si="223"/>
        <v>584640000</v>
      </c>
      <c r="AF146" s="19">
        <f t="shared" si="223"/>
        <v>584640000</v>
      </c>
      <c r="AG146" s="19">
        <f t="shared" si="223"/>
        <v>584640000</v>
      </c>
      <c r="AH146" s="19">
        <f t="shared" si="223"/>
        <v>584640000</v>
      </c>
      <c r="AI146" s="19">
        <f t="shared" ref="AI146:BJ146" si="224">SUM(AI138:AI145)</f>
        <v>584640000</v>
      </c>
      <c r="AJ146" s="19">
        <f t="shared" si="224"/>
        <v>584640000</v>
      </c>
      <c r="AK146" s="19">
        <f t="shared" si="224"/>
        <v>584640000</v>
      </c>
      <c r="AL146" s="19">
        <f t="shared" si="224"/>
        <v>584640000</v>
      </c>
      <c r="AM146" s="19">
        <f t="shared" si="224"/>
        <v>631411200</v>
      </c>
      <c r="AN146" s="19">
        <f t="shared" si="224"/>
        <v>631411200</v>
      </c>
      <c r="AO146" s="19">
        <f t="shared" si="224"/>
        <v>631411200</v>
      </c>
      <c r="AP146" s="19">
        <f t="shared" si="224"/>
        <v>631411200</v>
      </c>
      <c r="AQ146" s="19">
        <f t="shared" si="224"/>
        <v>631411200</v>
      </c>
      <c r="AR146" s="19">
        <f t="shared" si="224"/>
        <v>631411200</v>
      </c>
      <c r="AS146" s="19">
        <f t="shared" si="224"/>
        <v>631411200</v>
      </c>
      <c r="AT146" s="19">
        <f t="shared" si="224"/>
        <v>631411200</v>
      </c>
      <c r="AU146" s="19">
        <f t="shared" si="224"/>
        <v>631411200</v>
      </c>
      <c r="AV146" s="19">
        <f t="shared" si="224"/>
        <v>631411200</v>
      </c>
      <c r="AW146" s="19">
        <f t="shared" si="224"/>
        <v>631411200</v>
      </c>
      <c r="AX146" s="19">
        <f t="shared" si="224"/>
        <v>631411200</v>
      </c>
      <c r="AY146" s="19">
        <f t="shared" si="224"/>
        <v>681924096</v>
      </c>
      <c r="AZ146" s="19">
        <f t="shared" si="224"/>
        <v>681924096</v>
      </c>
      <c r="BA146" s="19">
        <f t="shared" si="224"/>
        <v>681924096</v>
      </c>
      <c r="BB146" s="19">
        <f t="shared" si="224"/>
        <v>681924096</v>
      </c>
      <c r="BC146" s="19">
        <f t="shared" si="224"/>
        <v>681924096</v>
      </c>
      <c r="BD146" s="19">
        <f t="shared" si="224"/>
        <v>681924096</v>
      </c>
      <c r="BE146" s="19">
        <f t="shared" si="224"/>
        <v>681924096</v>
      </c>
      <c r="BF146" s="19">
        <f t="shared" si="224"/>
        <v>681924096</v>
      </c>
      <c r="BG146" s="19">
        <f t="shared" si="224"/>
        <v>681924096</v>
      </c>
      <c r="BH146" s="19">
        <f t="shared" si="224"/>
        <v>681924096</v>
      </c>
      <c r="BI146" s="19">
        <f t="shared" si="224"/>
        <v>681924096</v>
      </c>
      <c r="BJ146" s="19">
        <f t="shared" si="224"/>
        <v>681924096</v>
      </c>
    </row>
    <row r="147" spans="1:62" ht="13.5" thickBot="1" x14ac:dyDescent="0.25"/>
    <row r="148" spans="1:62" s="7" customFormat="1" ht="13.5" thickBot="1" x14ac:dyDescent="0.25">
      <c r="A148" s="20" t="s">
        <v>138</v>
      </c>
      <c r="B148" s="114"/>
      <c r="C148" s="21">
        <f t="shared" ref="C148:AH148" si="225">+C3</f>
        <v>44957</v>
      </c>
      <c r="D148" s="21">
        <f t="shared" si="225"/>
        <v>44985</v>
      </c>
      <c r="E148" s="21">
        <f t="shared" si="225"/>
        <v>45016</v>
      </c>
      <c r="F148" s="21">
        <f t="shared" si="225"/>
        <v>45046</v>
      </c>
      <c r="G148" s="21">
        <f t="shared" si="225"/>
        <v>45077</v>
      </c>
      <c r="H148" s="21">
        <f t="shared" si="225"/>
        <v>45107</v>
      </c>
      <c r="I148" s="21">
        <f t="shared" si="225"/>
        <v>45138</v>
      </c>
      <c r="J148" s="21">
        <f t="shared" si="225"/>
        <v>45169</v>
      </c>
      <c r="K148" s="21">
        <f t="shared" si="225"/>
        <v>45199</v>
      </c>
      <c r="L148" s="21">
        <f t="shared" si="225"/>
        <v>45230</v>
      </c>
      <c r="M148" s="21">
        <f t="shared" si="225"/>
        <v>45260</v>
      </c>
      <c r="N148" s="21">
        <f t="shared" si="225"/>
        <v>45291</v>
      </c>
      <c r="O148" s="21">
        <f t="shared" si="225"/>
        <v>45322</v>
      </c>
      <c r="P148" s="21">
        <f t="shared" si="225"/>
        <v>45351</v>
      </c>
      <c r="Q148" s="21">
        <f t="shared" si="225"/>
        <v>45382</v>
      </c>
      <c r="R148" s="21">
        <f t="shared" si="225"/>
        <v>45412</v>
      </c>
      <c r="S148" s="21">
        <f t="shared" si="225"/>
        <v>45443</v>
      </c>
      <c r="T148" s="21">
        <f t="shared" si="225"/>
        <v>45473</v>
      </c>
      <c r="U148" s="21">
        <f t="shared" si="225"/>
        <v>45504</v>
      </c>
      <c r="V148" s="21">
        <f t="shared" si="225"/>
        <v>45535</v>
      </c>
      <c r="W148" s="21">
        <f t="shared" si="225"/>
        <v>45565</v>
      </c>
      <c r="X148" s="21">
        <f t="shared" si="225"/>
        <v>45596</v>
      </c>
      <c r="Y148" s="21">
        <f t="shared" si="225"/>
        <v>45626</v>
      </c>
      <c r="Z148" s="21">
        <f t="shared" si="225"/>
        <v>45657</v>
      </c>
      <c r="AA148" s="21">
        <f t="shared" si="225"/>
        <v>45688</v>
      </c>
      <c r="AB148" s="21">
        <f t="shared" si="225"/>
        <v>45716</v>
      </c>
      <c r="AC148" s="21">
        <f t="shared" si="225"/>
        <v>45747</v>
      </c>
      <c r="AD148" s="21">
        <f t="shared" si="225"/>
        <v>45777</v>
      </c>
      <c r="AE148" s="21">
        <f t="shared" si="225"/>
        <v>45808</v>
      </c>
      <c r="AF148" s="21">
        <f t="shared" si="225"/>
        <v>45838</v>
      </c>
      <c r="AG148" s="21">
        <f t="shared" si="225"/>
        <v>45869</v>
      </c>
      <c r="AH148" s="21">
        <f t="shared" si="225"/>
        <v>45900</v>
      </c>
      <c r="AI148" s="21">
        <f t="shared" ref="AI148:BJ148" si="226">+AI3</f>
        <v>45930</v>
      </c>
      <c r="AJ148" s="21">
        <f t="shared" si="226"/>
        <v>45961</v>
      </c>
      <c r="AK148" s="21">
        <f t="shared" si="226"/>
        <v>45991</v>
      </c>
      <c r="AL148" s="21">
        <f t="shared" si="226"/>
        <v>46022</v>
      </c>
      <c r="AM148" s="21">
        <f t="shared" si="226"/>
        <v>46053</v>
      </c>
      <c r="AN148" s="21">
        <f t="shared" si="226"/>
        <v>46081</v>
      </c>
      <c r="AO148" s="21">
        <f t="shared" si="226"/>
        <v>46112</v>
      </c>
      <c r="AP148" s="21">
        <f t="shared" si="226"/>
        <v>46142</v>
      </c>
      <c r="AQ148" s="21">
        <f t="shared" si="226"/>
        <v>46173</v>
      </c>
      <c r="AR148" s="21">
        <f t="shared" si="226"/>
        <v>46203</v>
      </c>
      <c r="AS148" s="21">
        <f t="shared" si="226"/>
        <v>46234</v>
      </c>
      <c r="AT148" s="21">
        <f t="shared" si="226"/>
        <v>46265</v>
      </c>
      <c r="AU148" s="21">
        <f t="shared" si="226"/>
        <v>46295</v>
      </c>
      <c r="AV148" s="21">
        <f t="shared" si="226"/>
        <v>46326</v>
      </c>
      <c r="AW148" s="21">
        <f t="shared" si="226"/>
        <v>46356</v>
      </c>
      <c r="AX148" s="21">
        <f t="shared" si="226"/>
        <v>46387</v>
      </c>
      <c r="AY148" s="21">
        <f t="shared" si="226"/>
        <v>46418</v>
      </c>
      <c r="AZ148" s="21">
        <f t="shared" si="226"/>
        <v>46446</v>
      </c>
      <c r="BA148" s="21">
        <f t="shared" si="226"/>
        <v>46477</v>
      </c>
      <c r="BB148" s="21">
        <f t="shared" si="226"/>
        <v>46507</v>
      </c>
      <c r="BC148" s="21">
        <f t="shared" si="226"/>
        <v>46538</v>
      </c>
      <c r="BD148" s="21">
        <f t="shared" si="226"/>
        <v>46568</v>
      </c>
      <c r="BE148" s="21">
        <f t="shared" si="226"/>
        <v>46599</v>
      </c>
      <c r="BF148" s="21">
        <f t="shared" si="226"/>
        <v>46630</v>
      </c>
      <c r="BG148" s="21">
        <f t="shared" si="226"/>
        <v>46660</v>
      </c>
      <c r="BH148" s="21">
        <f t="shared" si="226"/>
        <v>46691</v>
      </c>
      <c r="BI148" s="21">
        <f t="shared" si="226"/>
        <v>46721</v>
      </c>
      <c r="BJ148" s="21">
        <f t="shared" si="226"/>
        <v>46752</v>
      </c>
    </row>
    <row r="149" spans="1:62" s="7" customFormat="1" x14ac:dyDescent="0.2">
      <c r="A149" s="6" t="str">
        <f>+PARÁMETROS!A51</f>
        <v>LINEA 1</v>
      </c>
      <c r="B149" s="118"/>
      <c r="C149" s="22">
        <f t="shared" ref="C149:AH149" si="227">+C12</f>
        <v>45000000</v>
      </c>
      <c r="D149" s="22">
        <f t="shared" si="227"/>
        <v>45000000</v>
      </c>
      <c r="E149" s="22">
        <f t="shared" si="227"/>
        <v>45000000</v>
      </c>
      <c r="F149" s="22">
        <f t="shared" si="227"/>
        <v>45000000</v>
      </c>
      <c r="G149" s="22">
        <f t="shared" si="227"/>
        <v>45000000</v>
      </c>
      <c r="H149" s="22">
        <f t="shared" si="227"/>
        <v>45000000</v>
      </c>
      <c r="I149" s="22">
        <f t="shared" si="227"/>
        <v>45000000</v>
      </c>
      <c r="J149" s="22">
        <f t="shared" si="227"/>
        <v>45000000</v>
      </c>
      <c r="K149" s="22">
        <f t="shared" si="227"/>
        <v>45000000</v>
      </c>
      <c r="L149" s="22">
        <f t="shared" si="227"/>
        <v>45000000</v>
      </c>
      <c r="M149" s="22">
        <f t="shared" si="227"/>
        <v>45000000</v>
      </c>
      <c r="N149" s="22">
        <f t="shared" si="227"/>
        <v>45000000</v>
      </c>
      <c r="O149" s="22">
        <f t="shared" si="227"/>
        <v>52200000</v>
      </c>
      <c r="P149" s="22">
        <f t="shared" si="227"/>
        <v>52200000</v>
      </c>
      <c r="Q149" s="22">
        <f t="shared" si="227"/>
        <v>52200000</v>
      </c>
      <c r="R149" s="22">
        <f t="shared" si="227"/>
        <v>52200000</v>
      </c>
      <c r="S149" s="22">
        <f t="shared" si="227"/>
        <v>52200000</v>
      </c>
      <c r="T149" s="22">
        <f t="shared" si="227"/>
        <v>52200000</v>
      </c>
      <c r="U149" s="22">
        <f t="shared" si="227"/>
        <v>52200000</v>
      </c>
      <c r="V149" s="22">
        <f t="shared" si="227"/>
        <v>52200000</v>
      </c>
      <c r="W149" s="22">
        <f t="shared" si="227"/>
        <v>52200000</v>
      </c>
      <c r="X149" s="22">
        <f t="shared" si="227"/>
        <v>52200000</v>
      </c>
      <c r="Y149" s="22">
        <f t="shared" si="227"/>
        <v>52200000</v>
      </c>
      <c r="Z149" s="22">
        <f t="shared" si="227"/>
        <v>52200000</v>
      </c>
      <c r="AA149" s="22">
        <f t="shared" si="227"/>
        <v>58464000.000000007</v>
      </c>
      <c r="AB149" s="22">
        <f t="shared" si="227"/>
        <v>58464000.000000007</v>
      </c>
      <c r="AC149" s="22">
        <f t="shared" si="227"/>
        <v>58464000.000000007</v>
      </c>
      <c r="AD149" s="22">
        <f t="shared" si="227"/>
        <v>58464000.000000007</v>
      </c>
      <c r="AE149" s="22">
        <f t="shared" si="227"/>
        <v>58464000.000000007</v>
      </c>
      <c r="AF149" s="22">
        <f t="shared" si="227"/>
        <v>58464000.000000007</v>
      </c>
      <c r="AG149" s="22">
        <f t="shared" si="227"/>
        <v>58464000.000000007</v>
      </c>
      <c r="AH149" s="22">
        <f t="shared" si="227"/>
        <v>58464000.000000007</v>
      </c>
      <c r="AI149" s="22">
        <f t="shared" ref="AI149:BJ149" si="228">+AI12</f>
        <v>58464000.000000007</v>
      </c>
      <c r="AJ149" s="22">
        <f t="shared" si="228"/>
        <v>58464000.000000007</v>
      </c>
      <c r="AK149" s="22">
        <f t="shared" si="228"/>
        <v>58464000.000000007</v>
      </c>
      <c r="AL149" s="22">
        <f t="shared" si="228"/>
        <v>58464000.000000007</v>
      </c>
      <c r="AM149" s="22">
        <f t="shared" si="228"/>
        <v>63141120.000000015</v>
      </c>
      <c r="AN149" s="22">
        <f t="shared" si="228"/>
        <v>63141120.000000015</v>
      </c>
      <c r="AO149" s="22">
        <f t="shared" si="228"/>
        <v>63141120.000000015</v>
      </c>
      <c r="AP149" s="22">
        <f t="shared" si="228"/>
        <v>63141120.000000015</v>
      </c>
      <c r="AQ149" s="22">
        <f t="shared" si="228"/>
        <v>63141120.000000015</v>
      </c>
      <c r="AR149" s="22">
        <f t="shared" si="228"/>
        <v>63141120.000000015</v>
      </c>
      <c r="AS149" s="22">
        <f t="shared" si="228"/>
        <v>63141120.000000015</v>
      </c>
      <c r="AT149" s="22">
        <f t="shared" si="228"/>
        <v>63141120.000000015</v>
      </c>
      <c r="AU149" s="22">
        <f t="shared" si="228"/>
        <v>63141120.000000015</v>
      </c>
      <c r="AV149" s="22">
        <f t="shared" si="228"/>
        <v>63141120.000000015</v>
      </c>
      <c r="AW149" s="22">
        <f t="shared" si="228"/>
        <v>63141120.000000015</v>
      </c>
      <c r="AX149" s="22">
        <f t="shared" si="228"/>
        <v>63141120.000000015</v>
      </c>
      <c r="AY149" s="22">
        <f t="shared" si="228"/>
        <v>68192409.600000024</v>
      </c>
      <c r="AZ149" s="22">
        <f t="shared" si="228"/>
        <v>68192409.600000024</v>
      </c>
      <c r="BA149" s="22">
        <f t="shared" si="228"/>
        <v>68192409.600000024</v>
      </c>
      <c r="BB149" s="22">
        <f t="shared" si="228"/>
        <v>68192409.600000024</v>
      </c>
      <c r="BC149" s="22">
        <f t="shared" si="228"/>
        <v>68192409.600000024</v>
      </c>
      <c r="BD149" s="22">
        <f t="shared" si="228"/>
        <v>68192409.600000024</v>
      </c>
      <c r="BE149" s="22">
        <f t="shared" si="228"/>
        <v>68192409.600000024</v>
      </c>
      <c r="BF149" s="22">
        <f t="shared" si="228"/>
        <v>68192409.600000024</v>
      </c>
      <c r="BG149" s="22">
        <f t="shared" si="228"/>
        <v>68192409.600000024</v>
      </c>
      <c r="BH149" s="22">
        <f t="shared" si="228"/>
        <v>68192409.600000024</v>
      </c>
      <c r="BI149" s="22">
        <f t="shared" si="228"/>
        <v>68192409.600000024</v>
      </c>
      <c r="BJ149" s="22">
        <f t="shared" si="228"/>
        <v>68192409.600000024</v>
      </c>
    </row>
    <row r="150" spans="1:62" s="7" customFormat="1" x14ac:dyDescent="0.2">
      <c r="A150" s="6" t="str">
        <f>+PARÁMETROS!A52</f>
        <v>LINEA 2</v>
      </c>
      <c r="B150" s="119"/>
      <c r="C150" s="17">
        <f t="shared" ref="C150:AH150" si="229">+C24</f>
        <v>0</v>
      </c>
      <c r="D150" s="17">
        <f t="shared" si="229"/>
        <v>0</v>
      </c>
      <c r="E150" s="17">
        <f t="shared" si="229"/>
        <v>0</v>
      </c>
      <c r="F150" s="17">
        <f t="shared" si="229"/>
        <v>0</v>
      </c>
      <c r="G150" s="17">
        <f t="shared" si="229"/>
        <v>0</v>
      </c>
      <c r="H150" s="17">
        <f t="shared" si="229"/>
        <v>0</v>
      </c>
      <c r="I150" s="17">
        <f t="shared" si="229"/>
        <v>0</v>
      </c>
      <c r="J150" s="17">
        <f t="shared" si="229"/>
        <v>0</v>
      </c>
      <c r="K150" s="17">
        <f t="shared" si="229"/>
        <v>0</v>
      </c>
      <c r="L150" s="17">
        <f t="shared" si="229"/>
        <v>0</v>
      </c>
      <c r="M150" s="17">
        <f t="shared" si="229"/>
        <v>0</v>
      </c>
      <c r="N150" s="17">
        <f t="shared" si="229"/>
        <v>0</v>
      </c>
      <c r="O150" s="17">
        <f t="shared" si="229"/>
        <v>0</v>
      </c>
      <c r="P150" s="17">
        <f t="shared" si="229"/>
        <v>0</v>
      </c>
      <c r="Q150" s="17">
        <f t="shared" si="229"/>
        <v>0</v>
      </c>
      <c r="R150" s="17">
        <f t="shared" si="229"/>
        <v>0</v>
      </c>
      <c r="S150" s="17">
        <f t="shared" si="229"/>
        <v>0</v>
      </c>
      <c r="T150" s="17">
        <f t="shared" si="229"/>
        <v>0</v>
      </c>
      <c r="U150" s="17">
        <f t="shared" si="229"/>
        <v>0</v>
      </c>
      <c r="V150" s="17">
        <f t="shared" si="229"/>
        <v>0</v>
      </c>
      <c r="W150" s="17">
        <f t="shared" si="229"/>
        <v>0</v>
      </c>
      <c r="X150" s="17">
        <f t="shared" si="229"/>
        <v>0</v>
      </c>
      <c r="Y150" s="17">
        <f t="shared" si="229"/>
        <v>0</v>
      </c>
      <c r="Z150" s="17">
        <f t="shared" si="229"/>
        <v>0</v>
      </c>
      <c r="AA150" s="17">
        <f t="shared" si="229"/>
        <v>0</v>
      </c>
      <c r="AB150" s="17">
        <f t="shared" si="229"/>
        <v>0</v>
      </c>
      <c r="AC150" s="17">
        <f t="shared" si="229"/>
        <v>0</v>
      </c>
      <c r="AD150" s="17">
        <f t="shared" si="229"/>
        <v>0</v>
      </c>
      <c r="AE150" s="17">
        <f t="shared" si="229"/>
        <v>0</v>
      </c>
      <c r="AF150" s="17">
        <f t="shared" si="229"/>
        <v>0</v>
      </c>
      <c r="AG150" s="17">
        <f t="shared" si="229"/>
        <v>0</v>
      </c>
      <c r="AH150" s="17">
        <f t="shared" si="229"/>
        <v>0</v>
      </c>
      <c r="AI150" s="17">
        <f t="shared" ref="AI150:BJ150" si="230">+AI24</f>
        <v>0</v>
      </c>
      <c r="AJ150" s="17">
        <f t="shared" si="230"/>
        <v>0</v>
      </c>
      <c r="AK150" s="17">
        <f t="shared" si="230"/>
        <v>0</v>
      </c>
      <c r="AL150" s="17">
        <f t="shared" si="230"/>
        <v>0</v>
      </c>
      <c r="AM150" s="17">
        <f t="shared" si="230"/>
        <v>0</v>
      </c>
      <c r="AN150" s="17">
        <f t="shared" si="230"/>
        <v>0</v>
      </c>
      <c r="AO150" s="17">
        <f t="shared" si="230"/>
        <v>0</v>
      </c>
      <c r="AP150" s="17">
        <f t="shared" si="230"/>
        <v>0</v>
      </c>
      <c r="AQ150" s="17">
        <f t="shared" si="230"/>
        <v>0</v>
      </c>
      <c r="AR150" s="17">
        <f t="shared" si="230"/>
        <v>0</v>
      </c>
      <c r="AS150" s="17">
        <f t="shared" si="230"/>
        <v>0</v>
      </c>
      <c r="AT150" s="17">
        <f t="shared" si="230"/>
        <v>0</v>
      </c>
      <c r="AU150" s="17">
        <f t="shared" si="230"/>
        <v>0</v>
      </c>
      <c r="AV150" s="17">
        <f t="shared" si="230"/>
        <v>0</v>
      </c>
      <c r="AW150" s="17">
        <f t="shared" si="230"/>
        <v>0</v>
      </c>
      <c r="AX150" s="17">
        <f t="shared" si="230"/>
        <v>0</v>
      </c>
      <c r="AY150" s="17">
        <f t="shared" si="230"/>
        <v>0</v>
      </c>
      <c r="AZ150" s="17">
        <f t="shared" si="230"/>
        <v>0</v>
      </c>
      <c r="BA150" s="17">
        <f t="shared" si="230"/>
        <v>0</v>
      </c>
      <c r="BB150" s="17">
        <f t="shared" si="230"/>
        <v>0</v>
      </c>
      <c r="BC150" s="17">
        <f t="shared" si="230"/>
        <v>0</v>
      </c>
      <c r="BD150" s="17">
        <f t="shared" si="230"/>
        <v>0</v>
      </c>
      <c r="BE150" s="17">
        <f t="shared" si="230"/>
        <v>0</v>
      </c>
      <c r="BF150" s="17">
        <f t="shared" si="230"/>
        <v>0</v>
      </c>
      <c r="BG150" s="17">
        <f t="shared" si="230"/>
        <v>0</v>
      </c>
      <c r="BH150" s="17">
        <f t="shared" si="230"/>
        <v>0</v>
      </c>
      <c r="BI150" s="17">
        <f t="shared" si="230"/>
        <v>0</v>
      </c>
      <c r="BJ150" s="17">
        <f t="shared" si="230"/>
        <v>0</v>
      </c>
    </row>
    <row r="151" spans="1:62" s="7" customFormat="1" x14ac:dyDescent="0.2">
      <c r="A151" s="6" t="str">
        <f>+PARÁMETROS!A53</f>
        <v>LINEA 3</v>
      </c>
      <c r="B151" s="119"/>
      <c r="C151" s="17">
        <f t="shared" ref="C151:AH151" si="231">+C36</f>
        <v>0</v>
      </c>
      <c r="D151" s="17">
        <f t="shared" si="231"/>
        <v>0</v>
      </c>
      <c r="E151" s="17">
        <f t="shared" si="231"/>
        <v>0</v>
      </c>
      <c r="F151" s="17">
        <f t="shared" si="231"/>
        <v>0</v>
      </c>
      <c r="G151" s="17">
        <f t="shared" si="231"/>
        <v>0</v>
      </c>
      <c r="H151" s="17">
        <f t="shared" si="231"/>
        <v>0</v>
      </c>
      <c r="I151" s="17">
        <f t="shared" si="231"/>
        <v>0</v>
      </c>
      <c r="J151" s="17">
        <f t="shared" si="231"/>
        <v>0</v>
      </c>
      <c r="K151" s="17">
        <f t="shared" si="231"/>
        <v>0</v>
      </c>
      <c r="L151" s="17">
        <f t="shared" si="231"/>
        <v>0</v>
      </c>
      <c r="M151" s="17">
        <f t="shared" si="231"/>
        <v>0</v>
      </c>
      <c r="N151" s="17">
        <f t="shared" si="231"/>
        <v>0</v>
      </c>
      <c r="O151" s="17">
        <f t="shared" si="231"/>
        <v>0</v>
      </c>
      <c r="P151" s="17">
        <f t="shared" si="231"/>
        <v>0</v>
      </c>
      <c r="Q151" s="17">
        <f t="shared" si="231"/>
        <v>0</v>
      </c>
      <c r="R151" s="17">
        <f t="shared" si="231"/>
        <v>0</v>
      </c>
      <c r="S151" s="17">
        <f t="shared" si="231"/>
        <v>0</v>
      </c>
      <c r="T151" s="17">
        <f t="shared" si="231"/>
        <v>0</v>
      </c>
      <c r="U151" s="17">
        <f t="shared" si="231"/>
        <v>0</v>
      </c>
      <c r="V151" s="17">
        <f t="shared" si="231"/>
        <v>0</v>
      </c>
      <c r="W151" s="17">
        <f t="shared" si="231"/>
        <v>0</v>
      </c>
      <c r="X151" s="17">
        <f t="shared" si="231"/>
        <v>0</v>
      </c>
      <c r="Y151" s="17">
        <f t="shared" si="231"/>
        <v>0</v>
      </c>
      <c r="Z151" s="17">
        <f t="shared" si="231"/>
        <v>0</v>
      </c>
      <c r="AA151" s="17">
        <f t="shared" si="231"/>
        <v>0</v>
      </c>
      <c r="AB151" s="17">
        <f t="shared" si="231"/>
        <v>0</v>
      </c>
      <c r="AC151" s="17">
        <f t="shared" si="231"/>
        <v>0</v>
      </c>
      <c r="AD151" s="17">
        <f t="shared" si="231"/>
        <v>0</v>
      </c>
      <c r="AE151" s="17">
        <f t="shared" si="231"/>
        <v>0</v>
      </c>
      <c r="AF151" s="17">
        <f t="shared" si="231"/>
        <v>0</v>
      </c>
      <c r="AG151" s="17">
        <f t="shared" si="231"/>
        <v>0</v>
      </c>
      <c r="AH151" s="17">
        <f t="shared" si="231"/>
        <v>0</v>
      </c>
      <c r="AI151" s="17">
        <f t="shared" ref="AI151:BJ151" si="232">+AI36</f>
        <v>0</v>
      </c>
      <c r="AJ151" s="17">
        <f t="shared" si="232"/>
        <v>0</v>
      </c>
      <c r="AK151" s="17">
        <f t="shared" si="232"/>
        <v>0</v>
      </c>
      <c r="AL151" s="17">
        <f t="shared" si="232"/>
        <v>0</v>
      </c>
      <c r="AM151" s="17">
        <f t="shared" si="232"/>
        <v>0</v>
      </c>
      <c r="AN151" s="17">
        <f t="shared" si="232"/>
        <v>0</v>
      </c>
      <c r="AO151" s="17">
        <f t="shared" si="232"/>
        <v>0</v>
      </c>
      <c r="AP151" s="17">
        <f t="shared" si="232"/>
        <v>0</v>
      </c>
      <c r="AQ151" s="17">
        <f t="shared" si="232"/>
        <v>0</v>
      </c>
      <c r="AR151" s="17">
        <f t="shared" si="232"/>
        <v>0</v>
      </c>
      <c r="AS151" s="17">
        <f t="shared" si="232"/>
        <v>0</v>
      </c>
      <c r="AT151" s="17">
        <f t="shared" si="232"/>
        <v>0</v>
      </c>
      <c r="AU151" s="17">
        <f t="shared" si="232"/>
        <v>0</v>
      </c>
      <c r="AV151" s="17">
        <f t="shared" si="232"/>
        <v>0</v>
      </c>
      <c r="AW151" s="17">
        <f t="shared" si="232"/>
        <v>0</v>
      </c>
      <c r="AX151" s="17">
        <f t="shared" si="232"/>
        <v>0</v>
      </c>
      <c r="AY151" s="17">
        <f t="shared" si="232"/>
        <v>0</v>
      </c>
      <c r="AZ151" s="17">
        <f t="shared" si="232"/>
        <v>0</v>
      </c>
      <c r="BA151" s="17">
        <f t="shared" si="232"/>
        <v>0</v>
      </c>
      <c r="BB151" s="17">
        <f t="shared" si="232"/>
        <v>0</v>
      </c>
      <c r="BC151" s="17">
        <f t="shared" si="232"/>
        <v>0</v>
      </c>
      <c r="BD151" s="17">
        <f t="shared" si="232"/>
        <v>0</v>
      </c>
      <c r="BE151" s="17">
        <f t="shared" si="232"/>
        <v>0</v>
      </c>
      <c r="BF151" s="17">
        <f t="shared" si="232"/>
        <v>0</v>
      </c>
      <c r="BG151" s="17">
        <f t="shared" si="232"/>
        <v>0</v>
      </c>
      <c r="BH151" s="17">
        <f t="shared" si="232"/>
        <v>0</v>
      </c>
      <c r="BI151" s="17">
        <f t="shared" si="232"/>
        <v>0</v>
      </c>
      <c r="BJ151" s="17">
        <f t="shared" si="232"/>
        <v>0</v>
      </c>
    </row>
    <row r="152" spans="1:62" s="7" customFormat="1" x14ac:dyDescent="0.2">
      <c r="A152" s="6" t="str">
        <f>+PARÁMETROS!A54</f>
        <v>LINEA 4</v>
      </c>
      <c r="B152" s="119"/>
      <c r="C152" s="17">
        <f t="shared" ref="C152:AH152" si="233">+C48</f>
        <v>0</v>
      </c>
      <c r="D152" s="17">
        <f t="shared" si="233"/>
        <v>0</v>
      </c>
      <c r="E152" s="17">
        <f t="shared" si="233"/>
        <v>0</v>
      </c>
      <c r="F152" s="17">
        <f t="shared" si="233"/>
        <v>0</v>
      </c>
      <c r="G152" s="17">
        <f t="shared" si="233"/>
        <v>0</v>
      </c>
      <c r="H152" s="17">
        <f t="shared" si="233"/>
        <v>0</v>
      </c>
      <c r="I152" s="17">
        <f t="shared" si="233"/>
        <v>0</v>
      </c>
      <c r="J152" s="17">
        <f t="shared" si="233"/>
        <v>0</v>
      </c>
      <c r="K152" s="17">
        <f t="shared" si="233"/>
        <v>0</v>
      </c>
      <c r="L152" s="17">
        <f t="shared" si="233"/>
        <v>0</v>
      </c>
      <c r="M152" s="17">
        <f t="shared" si="233"/>
        <v>0</v>
      </c>
      <c r="N152" s="17">
        <f t="shared" si="233"/>
        <v>0</v>
      </c>
      <c r="O152" s="17">
        <f t="shared" si="233"/>
        <v>0</v>
      </c>
      <c r="P152" s="17">
        <f t="shared" si="233"/>
        <v>0</v>
      </c>
      <c r="Q152" s="17">
        <f t="shared" si="233"/>
        <v>0</v>
      </c>
      <c r="R152" s="17">
        <f t="shared" si="233"/>
        <v>0</v>
      </c>
      <c r="S152" s="17">
        <f t="shared" si="233"/>
        <v>0</v>
      </c>
      <c r="T152" s="17">
        <f t="shared" si="233"/>
        <v>0</v>
      </c>
      <c r="U152" s="17">
        <f t="shared" si="233"/>
        <v>0</v>
      </c>
      <c r="V152" s="17">
        <f t="shared" si="233"/>
        <v>0</v>
      </c>
      <c r="W152" s="17">
        <f t="shared" si="233"/>
        <v>0</v>
      </c>
      <c r="X152" s="17">
        <f t="shared" si="233"/>
        <v>0</v>
      </c>
      <c r="Y152" s="17">
        <f t="shared" si="233"/>
        <v>0</v>
      </c>
      <c r="Z152" s="17">
        <f t="shared" si="233"/>
        <v>0</v>
      </c>
      <c r="AA152" s="17">
        <f t="shared" si="233"/>
        <v>0</v>
      </c>
      <c r="AB152" s="17">
        <f t="shared" si="233"/>
        <v>0</v>
      </c>
      <c r="AC152" s="17">
        <f t="shared" si="233"/>
        <v>0</v>
      </c>
      <c r="AD152" s="17">
        <f t="shared" si="233"/>
        <v>0</v>
      </c>
      <c r="AE152" s="17">
        <f t="shared" si="233"/>
        <v>0</v>
      </c>
      <c r="AF152" s="17">
        <f t="shared" si="233"/>
        <v>0</v>
      </c>
      <c r="AG152" s="17">
        <f t="shared" si="233"/>
        <v>0</v>
      </c>
      <c r="AH152" s="17">
        <f t="shared" si="233"/>
        <v>0</v>
      </c>
      <c r="AI152" s="17">
        <f t="shared" ref="AI152:BJ152" si="234">+AI48</f>
        <v>0</v>
      </c>
      <c r="AJ152" s="17">
        <f t="shared" si="234"/>
        <v>0</v>
      </c>
      <c r="AK152" s="17">
        <f t="shared" si="234"/>
        <v>0</v>
      </c>
      <c r="AL152" s="17">
        <f t="shared" si="234"/>
        <v>0</v>
      </c>
      <c r="AM152" s="17">
        <f t="shared" si="234"/>
        <v>0</v>
      </c>
      <c r="AN152" s="17">
        <f t="shared" si="234"/>
        <v>0</v>
      </c>
      <c r="AO152" s="17">
        <f t="shared" si="234"/>
        <v>0</v>
      </c>
      <c r="AP152" s="17">
        <f t="shared" si="234"/>
        <v>0</v>
      </c>
      <c r="AQ152" s="17">
        <f t="shared" si="234"/>
        <v>0</v>
      </c>
      <c r="AR152" s="17">
        <f t="shared" si="234"/>
        <v>0</v>
      </c>
      <c r="AS152" s="17">
        <f t="shared" si="234"/>
        <v>0</v>
      </c>
      <c r="AT152" s="17">
        <f t="shared" si="234"/>
        <v>0</v>
      </c>
      <c r="AU152" s="17">
        <f t="shared" si="234"/>
        <v>0</v>
      </c>
      <c r="AV152" s="17">
        <f t="shared" si="234"/>
        <v>0</v>
      </c>
      <c r="AW152" s="17">
        <f t="shared" si="234"/>
        <v>0</v>
      </c>
      <c r="AX152" s="17">
        <f t="shared" si="234"/>
        <v>0</v>
      </c>
      <c r="AY152" s="17">
        <f t="shared" si="234"/>
        <v>0</v>
      </c>
      <c r="AZ152" s="17">
        <f t="shared" si="234"/>
        <v>0</v>
      </c>
      <c r="BA152" s="17">
        <f t="shared" si="234"/>
        <v>0</v>
      </c>
      <c r="BB152" s="17">
        <f t="shared" si="234"/>
        <v>0</v>
      </c>
      <c r="BC152" s="17">
        <f t="shared" si="234"/>
        <v>0</v>
      </c>
      <c r="BD152" s="17">
        <f t="shared" si="234"/>
        <v>0</v>
      </c>
      <c r="BE152" s="17">
        <f t="shared" si="234"/>
        <v>0</v>
      </c>
      <c r="BF152" s="17">
        <f t="shared" si="234"/>
        <v>0</v>
      </c>
      <c r="BG152" s="17">
        <f t="shared" si="234"/>
        <v>0</v>
      </c>
      <c r="BH152" s="17">
        <f t="shared" si="234"/>
        <v>0</v>
      </c>
      <c r="BI152" s="17">
        <f t="shared" si="234"/>
        <v>0</v>
      </c>
      <c r="BJ152" s="17">
        <f t="shared" si="234"/>
        <v>0</v>
      </c>
    </row>
    <row r="153" spans="1:62" s="7" customFormat="1" x14ac:dyDescent="0.2">
      <c r="A153" s="6" t="str">
        <f>+PARÁMETROS!A55</f>
        <v>LINEA 5</v>
      </c>
      <c r="B153" s="119"/>
      <c r="C153" s="17">
        <f t="shared" ref="C153:AH153" si="235">+C60</f>
        <v>0</v>
      </c>
      <c r="D153" s="17">
        <f t="shared" si="235"/>
        <v>0</v>
      </c>
      <c r="E153" s="17">
        <f t="shared" si="235"/>
        <v>0</v>
      </c>
      <c r="F153" s="17">
        <f t="shared" si="235"/>
        <v>0</v>
      </c>
      <c r="G153" s="17">
        <f t="shared" si="235"/>
        <v>0</v>
      </c>
      <c r="H153" s="17">
        <f t="shared" si="235"/>
        <v>0</v>
      </c>
      <c r="I153" s="17">
        <f t="shared" si="235"/>
        <v>0</v>
      </c>
      <c r="J153" s="17">
        <f t="shared" si="235"/>
        <v>0</v>
      </c>
      <c r="K153" s="17">
        <f t="shared" si="235"/>
        <v>0</v>
      </c>
      <c r="L153" s="17">
        <f t="shared" si="235"/>
        <v>0</v>
      </c>
      <c r="M153" s="17">
        <f t="shared" si="235"/>
        <v>0</v>
      </c>
      <c r="N153" s="17">
        <f t="shared" si="235"/>
        <v>0</v>
      </c>
      <c r="O153" s="17">
        <f t="shared" si="235"/>
        <v>0</v>
      </c>
      <c r="P153" s="17">
        <f t="shared" si="235"/>
        <v>0</v>
      </c>
      <c r="Q153" s="17">
        <f t="shared" si="235"/>
        <v>0</v>
      </c>
      <c r="R153" s="17">
        <f t="shared" si="235"/>
        <v>0</v>
      </c>
      <c r="S153" s="17">
        <f t="shared" si="235"/>
        <v>0</v>
      </c>
      <c r="T153" s="17">
        <f t="shared" si="235"/>
        <v>0</v>
      </c>
      <c r="U153" s="17">
        <f t="shared" si="235"/>
        <v>0</v>
      </c>
      <c r="V153" s="17">
        <f t="shared" si="235"/>
        <v>0</v>
      </c>
      <c r="W153" s="17">
        <f t="shared" si="235"/>
        <v>0</v>
      </c>
      <c r="X153" s="17">
        <f t="shared" si="235"/>
        <v>0</v>
      </c>
      <c r="Y153" s="17">
        <f t="shared" si="235"/>
        <v>0</v>
      </c>
      <c r="Z153" s="17">
        <f t="shared" si="235"/>
        <v>0</v>
      </c>
      <c r="AA153" s="17">
        <f t="shared" si="235"/>
        <v>0</v>
      </c>
      <c r="AB153" s="17">
        <f t="shared" si="235"/>
        <v>0</v>
      </c>
      <c r="AC153" s="17">
        <f t="shared" si="235"/>
        <v>0</v>
      </c>
      <c r="AD153" s="17">
        <f t="shared" si="235"/>
        <v>0</v>
      </c>
      <c r="AE153" s="17">
        <f t="shared" si="235"/>
        <v>0</v>
      </c>
      <c r="AF153" s="17">
        <f t="shared" si="235"/>
        <v>0</v>
      </c>
      <c r="AG153" s="17">
        <f t="shared" si="235"/>
        <v>0</v>
      </c>
      <c r="AH153" s="17">
        <f t="shared" si="235"/>
        <v>0</v>
      </c>
      <c r="AI153" s="17">
        <f t="shared" ref="AI153:BJ153" si="236">+AI60</f>
        <v>0</v>
      </c>
      <c r="AJ153" s="17">
        <f t="shared" si="236"/>
        <v>0</v>
      </c>
      <c r="AK153" s="17">
        <f t="shared" si="236"/>
        <v>0</v>
      </c>
      <c r="AL153" s="17">
        <f t="shared" si="236"/>
        <v>0</v>
      </c>
      <c r="AM153" s="17">
        <f t="shared" si="236"/>
        <v>0</v>
      </c>
      <c r="AN153" s="17">
        <f t="shared" si="236"/>
        <v>0</v>
      </c>
      <c r="AO153" s="17">
        <f t="shared" si="236"/>
        <v>0</v>
      </c>
      <c r="AP153" s="17">
        <f t="shared" si="236"/>
        <v>0</v>
      </c>
      <c r="AQ153" s="17">
        <f t="shared" si="236"/>
        <v>0</v>
      </c>
      <c r="AR153" s="17">
        <f t="shared" si="236"/>
        <v>0</v>
      </c>
      <c r="AS153" s="17">
        <f t="shared" si="236"/>
        <v>0</v>
      </c>
      <c r="AT153" s="17">
        <f t="shared" si="236"/>
        <v>0</v>
      </c>
      <c r="AU153" s="17">
        <f t="shared" si="236"/>
        <v>0</v>
      </c>
      <c r="AV153" s="17">
        <f t="shared" si="236"/>
        <v>0</v>
      </c>
      <c r="AW153" s="17">
        <f t="shared" si="236"/>
        <v>0</v>
      </c>
      <c r="AX153" s="17">
        <f t="shared" si="236"/>
        <v>0</v>
      </c>
      <c r="AY153" s="17">
        <f t="shared" si="236"/>
        <v>0</v>
      </c>
      <c r="AZ153" s="17">
        <f t="shared" si="236"/>
        <v>0</v>
      </c>
      <c r="BA153" s="17">
        <f t="shared" si="236"/>
        <v>0</v>
      </c>
      <c r="BB153" s="17">
        <f t="shared" si="236"/>
        <v>0</v>
      </c>
      <c r="BC153" s="17">
        <f t="shared" si="236"/>
        <v>0</v>
      </c>
      <c r="BD153" s="17">
        <f t="shared" si="236"/>
        <v>0</v>
      </c>
      <c r="BE153" s="17">
        <f t="shared" si="236"/>
        <v>0</v>
      </c>
      <c r="BF153" s="17">
        <f t="shared" si="236"/>
        <v>0</v>
      </c>
      <c r="BG153" s="17">
        <f t="shared" si="236"/>
        <v>0</v>
      </c>
      <c r="BH153" s="17">
        <f t="shared" si="236"/>
        <v>0</v>
      </c>
      <c r="BI153" s="17">
        <f t="shared" si="236"/>
        <v>0</v>
      </c>
      <c r="BJ153" s="17">
        <f t="shared" si="236"/>
        <v>0</v>
      </c>
    </row>
    <row r="154" spans="1:62" s="7" customFormat="1" x14ac:dyDescent="0.2">
      <c r="A154" s="6" t="str">
        <f>+PARÁMETROS!A56</f>
        <v>LINEA 6</v>
      </c>
      <c r="B154" s="119"/>
      <c r="C154" s="17">
        <f t="shared" ref="C154:AH154" si="237">+C72</f>
        <v>0</v>
      </c>
      <c r="D154" s="17">
        <f t="shared" si="237"/>
        <v>0</v>
      </c>
      <c r="E154" s="17">
        <f t="shared" si="237"/>
        <v>0</v>
      </c>
      <c r="F154" s="17">
        <f t="shared" si="237"/>
        <v>0</v>
      </c>
      <c r="G154" s="17">
        <f t="shared" si="237"/>
        <v>0</v>
      </c>
      <c r="H154" s="17">
        <f t="shared" si="237"/>
        <v>0</v>
      </c>
      <c r="I154" s="17">
        <f t="shared" si="237"/>
        <v>0</v>
      </c>
      <c r="J154" s="17">
        <f t="shared" si="237"/>
        <v>0</v>
      </c>
      <c r="K154" s="17">
        <f t="shared" si="237"/>
        <v>0</v>
      </c>
      <c r="L154" s="17">
        <f t="shared" si="237"/>
        <v>0</v>
      </c>
      <c r="M154" s="17">
        <f t="shared" si="237"/>
        <v>0</v>
      </c>
      <c r="N154" s="17">
        <f t="shared" si="237"/>
        <v>0</v>
      </c>
      <c r="O154" s="17">
        <f t="shared" si="237"/>
        <v>0</v>
      </c>
      <c r="P154" s="17">
        <f t="shared" si="237"/>
        <v>0</v>
      </c>
      <c r="Q154" s="17">
        <f t="shared" si="237"/>
        <v>0</v>
      </c>
      <c r="R154" s="17">
        <f t="shared" si="237"/>
        <v>0</v>
      </c>
      <c r="S154" s="17">
        <f t="shared" si="237"/>
        <v>0</v>
      </c>
      <c r="T154" s="17">
        <f t="shared" si="237"/>
        <v>0</v>
      </c>
      <c r="U154" s="17">
        <f t="shared" si="237"/>
        <v>0</v>
      </c>
      <c r="V154" s="17">
        <f t="shared" si="237"/>
        <v>0</v>
      </c>
      <c r="W154" s="17">
        <f t="shared" si="237"/>
        <v>0</v>
      </c>
      <c r="X154" s="17">
        <f t="shared" si="237"/>
        <v>0</v>
      </c>
      <c r="Y154" s="17">
        <f t="shared" si="237"/>
        <v>0</v>
      </c>
      <c r="Z154" s="17">
        <f t="shared" si="237"/>
        <v>0</v>
      </c>
      <c r="AA154" s="17">
        <f t="shared" si="237"/>
        <v>0</v>
      </c>
      <c r="AB154" s="17">
        <f t="shared" si="237"/>
        <v>0</v>
      </c>
      <c r="AC154" s="17">
        <f t="shared" si="237"/>
        <v>0</v>
      </c>
      <c r="AD154" s="17">
        <f t="shared" si="237"/>
        <v>0</v>
      </c>
      <c r="AE154" s="17">
        <f t="shared" si="237"/>
        <v>0</v>
      </c>
      <c r="AF154" s="17">
        <f t="shared" si="237"/>
        <v>0</v>
      </c>
      <c r="AG154" s="17">
        <f t="shared" si="237"/>
        <v>0</v>
      </c>
      <c r="AH154" s="17">
        <f t="shared" si="237"/>
        <v>0</v>
      </c>
      <c r="AI154" s="17">
        <f t="shared" ref="AI154:BJ154" si="238">+AI72</f>
        <v>0</v>
      </c>
      <c r="AJ154" s="17">
        <f t="shared" si="238"/>
        <v>0</v>
      </c>
      <c r="AK154" s="17">
        <f t="shared" si="238"/>
        <v>0</v>
      </c>
      <c r="AL154" s="17">
        <f t="shared" si="238"/>
        <v>0</v>
      </c>
      <c r="AM154" s="17">
        <f t="shared" si="238"/>
        <v>0</v>
      </c>
      <c r="AN154" s="17">
        <f t="shared" si="238"/>
        <v>0</v>
      </c>
      <c r="AO154" s="17">
        <f t="shared" si="238"/>
        <v>0</v>
      </c>
      <c r="AP154" s="17">
        <f t="shared" si="238"/>
        <v>0</v>
      </c>
      <c r="AQ154" s="17">
        <f t="shared" si="238"/>
        <v>0</v>
      </c>
      <c r="AR154" s="17">
        <f t="shared" si="238"/>
        <v>0</v>
      </c>
      <c r="AS154" s="17">
        <f t="shared" si="238"/>
        <v>0</v>
      </c>
      <c r="AT154" s="17">
        <f t="shared" si="238"/>
        <v>0</v>
      </c>
      <c r="AU154" s="17">
        <f t="shared" si="238"/>
        <v>0</v>
      </c>
      <c r="AV154" s="17">
        <f t="shared" si="238"/>
        <v>0</v>
      </c>
      <c r="AW154" s="17">
        <f t="shared" si="238"/>
        <v>0</v>
      </c>
      <c r="AX154" s="17">
        <f t="shared" si="238"/>
        <v>0</v>
      </c>
      <c r="AY154" s="17">
        <f t="shared" si="238"/>
        <v>0</v>
      </c>
      <c r="AZ154" s="17">
        <f t="shared" si="238"/>
        <v>0</v>
      </c>
      <c r="BA154" s="17">
        <f t="shared" si="238"/>
        <v>0</v>
      </c>
      <c r="BB154" s="17">
        <f t="shared" si="238"/>
        <v>0</v>
      </c>
      <c r="BC154" s="17">
        <f t="shared" si="238"/>
        <v>0</v>
      </c>
      <c r="BD154" s="17">
        <f t="shared" si="238"/>
        <v>0</v>
      </c>
      <c r="BE154" s="17">
        <f t="shared" si="238"/>
        <v>0</v>
      </c>
      <c r="BF154" s="17">
        <f t="shared" si="238"/>
        <v>0</v>
      </c>
      <c r="BG154" s="17">
        <f t="shared" si="238"/>
        <v>0</v>
      </c>
      <c r="BH154" s="17">
        <f t="shared" si="238"/>
        <v>0</v>
      </c>
      <c r="BI154" s="17">
        <f t="shared" si="238"/>
        <v>0</v>
      </c>
      <c r="BJ154" s="17">
        <f t="shared" si="238"/>
        <v>0</v>
      </c>
    </row>
    <row r="155" spans="1:62" s="7" customFormat="1" x14ac:dyDescent="0.2">
      <c r="A155" s="6" t="str">
        <f>+PARÁMETROS!A57</f>
        <v>LINEA 7</v>
      </c>
      <c r="B155" s="119"/>
      <c r="C155" s="17">
        <f t="shared" ref="C155:AH155" si="239">+C84</f>
        <v>0</v>
      </c>
      <c r="D155" s="17">
        <f t="shared" si="239"/>
        <v>0</v>
      </c>
      <c r="E155" s="17">
        <f t="shared" si="239"/>
        <v>0</v>
      </c>
      <c r="F155" s="17">
        <f t="shared" si="239"/>
        <v>0</v>
      </c>
      <c r="G155" s="17">
        <f t="shared" si="239"/>
        <v>0</v>
      </c>
      <c r="H155" s="17">
        <f t="shared" si="239"/>
        <v>0</v>
      </c>
      <c r="I155" s="17">
        <f t="shared" si="239"/>
        <v>0</v>
      </c>
      <c r="J155" s="17">
        <f t="shared" si="239"/>
        <v>0</v>
      </c>
      <c r="K155" s="17">
        <f t="shared" si="239"/>
        <v>0</v>
      </c>
      <c r="L155" s="17">
        <f t="shared" si="239"/>
        <v>0</v>
      </c>
      <c r="M155" s="17">
        <f t="shared" si="239"/>
        <v>0</v>
      </c>
      <c r="N155" s="17">
        <f t="shared" si="239"/>
        <v>0</v>
      </c>
      <c r="O155" s="17">
        <f t="shared" si="239"/>
        <v>0</v>
      </c>
      <c r="P155" s="17">
        <f t="shared" si="239"/>
        <v>0</v>
      </c>
      <c r="Q155" s="17">
        <f t="shared" si="239"/>
        <v>0</v>
      </c>
      <c r="R155" s="17">
        <f t="shared" si="239"/>
        <v>0</v>
      </c>
      <c r="S155" s="17">
        <f t="shared" si="239"/>
        <v>0</v>
      </c>
      <c r="T155" s="17">
        <f t="shared" si="239"/>
        <v>0</v>
      </c>
      <c r="U155" s="17">
        <f t="shared" si="239"/>
        <v>0</v>
      </c>
      <c r="V155" s="17">
        <f t="shared" si="239"/>
        <v>0</v>
      </c>
      <c r="W155" s="17">
        <f t="shared" si="239"/>
        <v>0</v>
      </c>
      <c r="X155" s="17">
        <f t="shared" si="239"/>
        <v>0</v>
      </c>
      <c r="Y155" s="17">
        <f t="shared" si="239"/>
        <v>0</v>
      </c>
      <c r="Z155" s="17">
        <f t="shared" si="239"/>
        <v>0</v>
      </c>
      <c r="AA155" s="17">
        <f t="shared" si="239"/>
        <v>0</v>
      </c>
      <c r="AB155" s="17">
        <f t="shared" si="239"/>
        <v>0</v>
      </c>
      <c r="AC155" s="17">
        <f t="shared" si="239"/>
        <v>0</v>
      </c>
      <c r="AD155" s="17">
        <f t="shared" si="239"/>
        <v>0</v>
      </c>
      <c r="AE155" s="17">
        <f t="shared" si="239"/>
        <v>0</v>
      </c>
      <c r="AF155" s="17">
        <f t="shared" si="239"/>
        <v>0</v>
      </c>
      <c r="AG155" s="17">
        <f t="shared" si="239"/>
        <v>0</v>
      </c>
      <c r="AH155" s="17">
        <f t="shared" si="239"/>
        <v>0</v>
      </c>
      <c r="AI155" s="17">
        <f t="shared" ref="AI155:BJ155" si="240">+AI84</f>
        <v>0</v>
      </c>
      <c r="AJ155" s="17">
        <f t="shared" si="240"/>
        <v>0</v>
      </c>
      <c r="AK155" s="17">
        <f t="shared" si="240"/>
        <v>0</v>
      </c>
      <c r="AL155" s="17">
        <f t="shared" si="240"/>
        <v>0</v>
      </c>
      <c r="AM155" s="17">
        <f t="shared" si="240"/>
        <v>0</v>
      </c>
      <c r="AN155" s="17">
        <f t="shared" si="240"/>
        <v>0</v>
      </c>
      <c r="AO155" s="17">
        <f t="shared" si="240"/>
        <v>0</v>
      </c>
      <c r="AP155" s="17">
        <f t="shared" si="240"/>
        <v>0</v>
      </c>
      <c r="AQ155" s="17">
        <f t="shared" si="240"/>
        <v>0</v>
      </c>
      <c r="AR155" s="17">
        <f t="shared" si="240"/>
        <v>0</v>
      </c>
      <c r="AS155" s="17">
        <f t="shared" si="240"/>
        <v>0</v>
      </c>
      <c r="AT155" s="17">
        <f t="shared" si="240"/>
        <v>0</v>
      </c>
      <c r="AU155" s="17">
        <f t="shared" si="240"/>
        <v>0</v>
      </c>
      <c r="AV155" s="17">
        <f t="shared" si="240"/>
        <v>0</v>
      </c>
      <c r="AW155" s="17">
        <f t="shared" si="240"/>
        <v>0</v>
      </c>
      <c r="AX155" s="17">
        <f t="shared" si="240"/>
        <v>0</v>
      </c>
      <c r="AY155" s="17">
        <f t="shared" si="240"/>
        <v>0</v>
      </c>
      <c r="AZ155" s="17">
        <f t="shared" si="240"/>
        <v>0</v>
      </c>
      <c r="BA155" s="17">
        <f t="shared" si="240"/>
        <v>0</v>
      </c>
      <c r="BB155" s="17">
        <f t="shared" si="240"/>
        <v>0</v>
      </c>
      <c r="BC155" s="17">
        <f t="shared" si="240"/>
        <v>0</v>
      </c>
      <c r="BD155" s="17">
        <f t="shared" si="240"/>
        <v>0</v>
      </c>
      <c r="BE155" s="17">
        <f t="shared" si="240"/>
        <v>0</v>
      </c>
      <c r="BF155" s="17">
        <f t="shared" si="240"/>
        <v>0</v>
      </c>
      <c r="BG155" s="17">
        <f t="shared" si="240"/>
        <v>0</v>
      </c>
      <c r="BH155" s="17">
        <f t="shared" si="240"/>
        <v>0</v>
      </c>
      <c r="BI155" s="17">
        <f t="shared" si="240"/>
        <v>0</v>
      </c>
      <c r="BJ155" s="17">
        <f t="shared" si="240"/>
        <v>0</v>
      </c>
    </row>
    <row r="156" spans="1:62" s="7" customFormat="1" x14ac:dyDescent="0.2">
      <c r="A156" s="6" t="s">
        <v>1452</v>
      </c>
      <c r="B156" s="119"/>
      <c r="C156" s="17">
        <f t="shared" ref="C156:AH156" si="241">+C121</f>
        <v>0</v>
      </c>
      <c r="D156" s="17">
        <f t="shared" si="241"/>
        <v>0</v>
      </c>
      <c r="E156" s="17">
        <f t="shared" si="241"/>
        <v>0</v>
      </c>
      <c r="F156" s="17">
        <f t="shared" si="241"/>
        <v>0</v>
      </c>
      <c r="G156" s="17">
        <f t="shared" si="241"/>
        <v>0</v>
      </c>
      <c r="H156" s="17">
        <f t="shared" si="241"/>
        <v>0</v>
      </c>
      <c r="I156" s="17">
        <f t="shared" si="241"/>
        <v>0</v>
      </c>
      <c r="J156" s="17">
        <f t="shared" si="241"/>
        <v>0</v>
      </c>
      <c r="K156" s="17">
        <f t="shared" si="241"/>
        <v>0</v>
      </c>
      <c r="L156" s="17">
        <f t="shared" si="241"/>
        <v>0</v>
      </c>
      <c r="M156" s="17">
        <f t="shared" si="241"/>
        <v>0</v>
      </c>
      <c r="N156" s="17">
        <f t="shared" si="241"/>
        <v>0</v>
      </c>
      <c r="O156" s="17">
        <f t="shared" si="241"/>
        <v>0</v>
      </c>
      <c r="P156" s="17">
        <f t="shared" si="241"/>
        <v>0</v>
      </c>
      <c r="Q156" s="17">
        <f t="shared" si="241"/>
        <v>0</v>
      </c>
      <c r="R156" s="17">
        <f t="shared" si="241"/>
        <v>0</v>
      </c>
      <c r="S156" s="17">
        <f t="shared" si="241"/>
        <v>0</v>
      </c>
      <c r="T156" s="17">
        <f t="shared" si="241"/>
        <v>0</v>
      </c>
      <c r="U156" s="17">
        <f t="shared" si="241"/>
        <v>0</v>
      </c>
      <c r="V156" s="17">
        <f t="shared" si="241"/>
        <v>0</v>
      </c>
      <c r="W156" s="17">
        <f t="shared" si="241"/>
        <v>0</v>
      </c>
      <c r="X156" s="17">
        <f t="shared" si="241"/>
        <v>0</v>
      </c>
      <c r="Y156" s="17">
        <f t="shared" si="241"/>
        <v>0</v>
      </c>
      <c r="Z156" s="17">
        <f t="shared" si="241"/>
        <v>0</v>
      </c>
      <c r="AA156" s="17">
        <f t="shared" si="241"/>
        <v>0</v>
      </c>
      <c r="AB156" s="17">
        <f t="shared" si="241"/>
        <v>0</v>
      </c>
      <c r="AC156" s="17">
        <f t="shared" si="241"/>
        <v>0</v>
      </c>
      <c r="AD156" s="17">
        <f t="shared" si="241"/>
        <v>0</v>
      </c>
      <c r="AE156" s="17">
        <f t="shared" si="241"/>
        <v>0</v>
      </c>
      <c r="AF156" s="17">
        <f t="shared" si="241"/>
        <v>0</v>
      </c>
      <c r="AG156" s="17">
        <f t="shared" si="241"/>
        <v>0</v>
      </c>
      <c r="AH156" s="17">
        <f t="shared" si="241"/>
        <v>0</v>
      </c>
      <c r="AI156" s="17">
        <f t="shared" ref="AI156:BJ156" si="242">+AI121</f>
        <v>0</v>
      </c>
      <c r="AJ156" s="17">
        <f t="shared" si="242"/>
        <v>0</v>
      </c>
      <c r="AK156" s="17">
        <f t="shared" si="242"/>
        <v>0</v>
      </c>
      <c r="AL156" s="17">
        <f t="shared" si="242"/>
        <v>0</v>
      </c>
      <c r="AM156" s="17">
        <f t="shared" si="242"/>
        <v>0</v>
      </c>
      <c r="AN156" s="17">
        <f t="shared" si="242"/>
        <v>0</v>
      </c>
      <c r="AO156" s="17">
        <f t="shared" si="242"/>
        <v>0</v>
      </c>
      <c r="AP156" s="17">
        <f t="shared" si="242"/>
        <v>0</v>
      </c>
      <c r="AQ156" s="17">
        <f t="shared" si="242"/>
        <v>0</v>
      </c>
      <c r="AR156" s="17">
        <f t="shared" si="242"/>
        <v>0</v>
      </c>
      <c r="AS156" s="17">
        <f t="shared" si="242"/>
        <v>0</v>
      </c>
      <c r="AT156" s="17">
        <f t="shared" si="242"/>
        <v>0</v>
      </c>
      <c r="AU156" s="17">
        <f t="shared" si="242"/>
        <v>0</v>
      </c>
      <c r="AV156" s="17">
        <f t="shared" si="242"/>
        <v>0</v>
      </c>
      <c r="AW156" s="17">
        <f t="shared" si="242"/>
        <v>0</v>
      </c>
      <c r="AX156" s="17">
        <f t="shared" si="242"/>
        <v>0</v>
      </c>
      <c r="AY156" s="17">
        <f t="shared" si="242"/>
        <v>0</v>
      </c>
      <c r="AZ156" s="17">
        <f t="shared" si="242"/>
        <v>0</v>
      </c>
      <c r="BA156" s="17">
        <f t="shared" si="242"/>
        <v>0</v>
      </c>
      <c r="BB156" s="17">
        <f t="shared" si="242"/>
        <v>0</v>
      </c>
      <c r="BC156" s="17">
        <f t="shared" si="242"/>
        <v>0</v>
      </c>
      <c r="BD156" s="17">
        <f t="shared" si="242"/>
        <v>0</v>
      </c>
      <c r="BE156" s="17">
        <f t="shared" si="242"/>
        <v>0</v>
      </c>
      <c r="BF156" s="17">
        <f t="shared" si="242"/>
        <v>0</v>
      </c>
      <c r="BG156" s="17">
        <f t="shared" si="242"/>
        <v>0</v>
      </c>
      <c r="BH156" s="17">
        <f t="shared" si="242"/>
        <v>0</v>
      </c>
      <c r="BI156" s="17">
        <f t="shared" si="242"/>
        <v>0</v>
      </c>
      <c r="BJ156" s="17">
        <f t="shared" si="242"/>
        <v>0</v>
      </c>
    </row>
    <row r="157" spans="1:62" s="7" customFormat="1" x14ac:dyDescent="0.2">
      <c r="A157" s="23" t="s">
        <v>2</v>
      </c>
      <c r="B157" s="120"/>
      <c r="C157" s="19">
        <f>SUM(C149:C156)</f>
        <v>45000000</v>
      </c>
      <c r="D157" s="19">
        <f t="shared" ref="D157:BJ157" si="243">SUM(D149:D156)</f>
        <v>45000000</v>
      </c>
      <c r="E157" s="19">
        <f t="shared" si="243"/>
        <v>45000000</v>
      </c>
      <c r="F157" s="19">
        <f t="shared" si="243"/>
        <v>45000000</v>
      </c>
      <c r="G157" s="19">
        <f t="shared" si="243"/>
        <v>45000000</v>
      </c>
      <c r="H157" s="19">
        <f t="shared" si="243"/>
        <v>45000000</v>
      </c>
      <c r="I157" s="19">
        <f t="shared" si="243"/>
        <v>45000000</v>
      </c>
      <c r="J157" s="19">
        <f t="shared" si="243"/>
        <v>45000000</v>
      </c>
      <c r="K157" s="19">
        <f t="shared" si="243"/>
        <v>45000000</v>
      </c>
      <c r="L157" s="19">
        <f t="shared" si="243"/>
        <v>45000000</v>
      </c>
      <c r="M157" s="19">
        <f t="shared" si="243"/>
        <v>45000000</v>
      </c>
      <c r="N157" s="19">
        <f t="shared" si="243"/>
        <v>45000000</v>
      </c>
      <c r="O157" s="19">
        <f t="shared" si="243"/>
        <v>52200000</v>
      </c>
      <c r="P157" s="19">
        <f t="shared" si="243"/>
        <v>52200000</v>
      </c>
      <c r="Q157" s="19">
        <f t="shared" si="243"/>
        <v>52200000</v>
      </c>
      <c r="R157" s="19">
        <f t="shared" si="243"/>
        <v>52200000</v>
      </c>
      <c r="S157" s="19">
        <f t="shared" si="243"/>
        <v>52200000</v>
      </c>
      <c r="T157" s="19">
        <f t="shared" si="243"/>
        <v>52200000</v>
      </c>
      <c r="U157" s="19">
        <f t="shared" si="243"/>
        <v>52200000</v>
      </c>
      <c r="V157" s="19">
        <f t="shared" si="243"/>
        <v>52200000</v>
      </c>
      <c r="W157" s="19">
        <f t="shared" si="243"/>
        <v>52200000</v>
      </c>
      <c r="X157" s="19">
        <f t="shared" si="243"/>
        <v>52200000</v>
      </c>
      <c r="Y157" s="19">
        <f t="shared" si="243"/>
        <v>52200000</v>
      </c>
      <c r="Z157" s="19">
        <f t="shared" si="243"/>
        <v>52200000</v>
      </c>
      <c r="AA157" s="19">
        <f t="shared" si="243"/>
        <v>58464000.000000007</v>
      </c>
      <c r="AB157" s="19">
        <f t="shared" si="243"/>
        <v>58464000.000000007</v>
      </c>
      <c r="AC157" s="19">
        <f t="shared" si="243"/>
        <v>58464000.000000007</v>
      </c>
      <c r="AD157" s="19">
        <f t="shared" si="243"/>
        <v>58464000.000000007</v>
      </c>
      <c r="AE157" s="19">
        <f t="shared" si="243"/>
        <v>58464000.000000007</v>
      </c>
      <c r="AF157" s="19">
        <f t="shared" si="243"/>
        <v>58464000.000000007</v>
      </c>
      <c r="AG157" s="19">
        <f t="shared" si="243"/>
        <v>58464000.000000007</v>
      </c>
      <c r="AH157" s="19">
        <f t="shared" si="243"/>
        <v>58464000.000000007</v>
      </c>
      <c r="AI157" s="19">
        <f t="shared" si="243"/>
        <v>58464000.000000007</v>
      </c>
      <c r="AJ157" s="19">
        <f t="shared" si="243"/>
        <v>58464000.000000007</v>
      </c>
      <c r="AK157" s="19">
        <f t="shared" si="243"/>
        <v>58464000.000000007</v>
      </c>
      <c r="AL157" s="19">
        <f t="shared" si="243"/>
        <v>58464000.000000007</v>
      </c>
      <c r="AM157" s="19">
        <f t="shared" si="243"/>
        <v>63141120.000000015</v>
      </c>
      <c r="AN157" s="19">
        <f t="shared" si="243"/>
        <v>63141120.000000015</v>
      </c>
      <c r="AO157" s="19">
        <f t="shared" si="243"/>
        <v>63141120.000000015</v>
      </c>
      <c r="AP157" s="19">
        <f t="shared" si="243"/>
        <v>63141120.000000015</v>
      </c>
      <c r="AQ157" s="19">
        <f t="shared" si="243"/>
        <v>63141120.000000015</v>
      </c>
      <c r="AR157" s="19">
        <f t="shared" si="243"/>
        <v>63141120.000000015</v>
      </c>
      <c r="AS157" s="19">
        <f t="shared" si="243"/>
        <v>63141120.000000015</v>
      </c>
      <c r="AT157" s="19">
        <f t="shared" si="243"/>
        <v>63141120.000000015</v>
      </c>
      <c r="AU157" s="19">
        <f t="shared" si="243"/>
        <v>63141120.000000015</v>
      </c>
      <c r="AV157" s="19">
        <f t="shared" si="243"/>
        <v>63141120.000000015</v>
      </c>
      <c r="AW157" s="19">
        <f t="shared" si="243"/>
        <v>63141120.000000015</v>
      </c>
      <c r="AX157" s="19">
        <f t="shared" si="243"/>
        <v>63141120.000000015</v>
      </c>
      <c r="AY157" s="19">
        <f t="shared" si="243"/>
        <v>68192409.600000024</v>
      </c>
      <c r="AZ157" s="19">
        <f t="shared" si="243"/>
        <v>68192409.600000024</v>
      </c>
      <c r="BA157" s="19">
        <f t="shared" si="243"/>
        <v>68192409.600000024</v>
      </c>
      <c r="BB157" s="19">
        <f t="shared" si="243"/>
        <v>68192409.600000024</v>
      </c>
      <c r="BC157" s="19">
        <f t="shared" si="243"/>
        <v>68192409.600000024</v>
      </c>
      <c r="BD157" s="19">
        <f t="shared" si="243"/>
        <v>68192409.600000024</v>
      </c>
      <c r="BE157" s="19">
        <f t="shared" si="243"/>
        <v>68192409.600000024</v>
      </c>
      <c r="BF157" s="19">
        <f t="shared" si="243"/>
        <v>68192409.600000024</v>
      </c>
      <c r="BG157" s="19">
        <f t="shared" si="243"/>
        <v>68192409.600000024</v>
      </c>
      <c r="BH157" s="19">
        <f t="shared" si="243"/>
        <v>68192409.600000024</v>
      </c>
      <c r="BI157" s="19">
        <f t="shared" si="243"/>
        <v>68192409.600000024</v>
      </c>
      <c r="BJ157" s="19">
        <f t="shared" si="243"/>
        <v>68192409.600000024</v>
      </c>
    </row>
    <row r="158" spans="1:62" ht="13.5" thickBot="1" x14ac:dyDescent="0.25"/>
    <row r="159" spans="1:62" s="7" customFormat="1" ht="13.5" thickBot="1" x14ac:dyDescent="0.25">
      <c r="A159" s="89" t="s">
        <v>61</v>
      </c>
      <c r="B159" s="121"/>
      <c r="C159" s="21">
        <f t="shared" ref="C159:AH159" si="244">+C3</f>
        <v>44957</v>
      </c>
      <c r="D159" s="21">
        <f t="shared" si="244"/>
        <v>44985</v>
      </c>
      <c r="E159" s="21">
        <f t="shared" si="244"/>
        <v>45016</v>
      </c>
      <c r="F159" s="21">
        <f t="shared" si="244"/>
        <v>45046</v>
      </c>
      <c r="G159" s="21">
        <f t="shared" si="244"/>
        <v>45077</v>
      </c>
      <c r="H159" s="21">
        <f t="shared" si="244"/>
        <v>45107</v>
      </c>
      <c r="I159" s="21">
        <f t="shared" si="244"/>
        <v>45138</v>
      </c>
      <c r="J159" s="21">
        <f t="shared" si="244"/>
        <v>45169</v>
      </c>
      <c r="K159" s="21">
        <f t="shared" si="244"/>
        <v>45199</v>
      </c>
      <c r="L159" s="21">
        <f t="shared" si="244"/>
        <v>45230</v>
      </c>
      <c r="M159" s="21">
        <f t="shared" si="244"/>
        <v>45260</v>
      </c>
      <c r="N159" s="21">
        <f t="shared" si="244"/>
        <v>45291</v>
      </c>
      <c r="O159" s="21">
        <f t="shared" si="244"/>
        <v>45322</v>
      </c>
      <c r="P159" s="21">
        <f t="shared" si="244"/>
        <v>45351</v>
      </c>
      <c r="Q159" s="21">
        <f t="shared" si="244"/>
        <v>45382</v>
      </c>
      <c r="R159" s="21">
        <f t="shared" si="244"/>
        <v>45412</v>
      </c>
      <c r="S159" s="21">
        <f t="shared" si="244"/>
        <v>45443</v>
      </c>
      <c r="T159" s="21">
        <f t="shared" si="244"/>
        <v>45473</v>
      </c>
      <c r="U159" s="21">
        <f t="shared" si="244"/>
        <v>45504</v>
      </c>
      <c r="V159" s="21">
        <f t="shared" si="244"/>
        <v>45535</v>
      </c>
      <c r="W159" s="21">
        <f t="shared" si="244"/>
        <v>45565</v>
      </c>
      <c r="X159" s="21">
        <f t="shared" si="244"/>
        <v>45596</v>
      </c>
      <c r="Y159" s="21">
        <f t="shared" si="244"/>
        <v>45626</v>
      </c>
      <c r="Z159" s="21">
        <f t="shared" si="244"/>
        <v>45657</v>
      </c>
      <c r="AA159" s="21">
        <f t="shared" si="244"/>
        <v>45688</v>
      </c>
      <c r="AB159" s="21">
        <f t="shared" si="244"/>
        <v>45716</v>
      </c>
      <c r="AC159" s="21">
        <f t="shared" si="244"/>
        <v>45747</v>
      </c>
      <c r="AD159" s="21">
        <f t="shared" si="244"/>
        <v>45777</v>
      </c>
      <c r="AE159" s="21">
        <f t="shared" si="244"/>
        <v>45808</v>
      </c>
      <c r="AF159" s="21">
        <f t="shared" si="244"/>
        <v>45838</v>
      </c>
      <c r="AG159" s="21">
        <f t="shared" si="244"/>
        <v>45869</v>
      </c>
      <c r="AH159" s="21">
        <f t="shared" si="244"/>
        <v>45900</v>
      </c>
      <c r="AI159" s="21">
        <f t="shared" ref="AI159:BJ159" si="245">+AI3</f>
        <v>45930</v>
      </c>
      <c r="AJ159" s="21">
        <f t="shared" si="245"/>
        <v>45961</v>
      </c>
      <c r="AK159" s="21">
        <f t="shared" si="245"/>
        <v>45991</v>
      </c>
      <c r="AL159" s="21">
        <f t="shared" si="245"/>
        <v>46022</v>
      </c>
      <c r="AM159" s="21">
        <f t="shared" si="245"/>
        <v>46053</v>
      </c>
      <c r="AN159" s="21">
        <f t="shared" si="245"/>
        <v>46081</v>
      </c>
      <c r="AO159" s="21">
        <f t="shared" si="245"/>
        <v>46112</v>
      </c>
      <c r="AP159" s="21">
        <f t="shared" si="245"/>
        <v>46142</v>
      </c>
      <c r="AQ159" s="21">
        <f t="shared" si="245"/>
        <v>46173</v>
      </c>
      <c r="AR159" s="21">
        <f t="shared" si="245"/>
        <v>46203</v>
      </c>
      <c r="AS159" s="21">
        <f t="shared" si="245"/>
        <v>46234</v>
      </c>
      <c r="AT159" s="21">
        <f t="shared" si="245"/>
        <v>46265</v>
      </c>
      <c r="AU159" s="21">
        <f t="shared" si="245"/>
        <v>46295</v>
      </c>
      <c r="AV159" s="21">
        <f t="shared" si="245"/>
        <v>46326</v>
      </c>
      <c r="AW159" s="21">
        <f t="shared" si="245"/>
        <v>46356</v>
      </c>
      <c r="AX159" s="21">
        <f t="shared" si="245"/>
        <v>46387</v>
      </c>
      <c r="AY159" s="21">
        <f t="shared" si="245"/>
        <v>46418</v>
      </c>
      <c r="AZ159" s="21">
        <f t="shared" si="245"/>
        <v>46446</v>
      </c>
      <c r="BA159" s="21">
        <f t="shared" si="245"/>
        <v>46477</v>
      </c>
      <c r="BB159" s="21">
        <f t="shared" si="245"/>
        <v>46507</v>
      </c>
      <c r="BC159" s="21">
        <f t="shared" si="245"/>
        <v>46538</v>
      </c>
      <c r="BD159" s="21">
        <f t="shared" si="245"/>
        <v>46568</v>
      </c>
      <c r="BE159" s="21">
        <f t="shared" si="245"/>
        <v>46599</v>
      </c>
      <c r="BF159" s="21">
        <f t="shared" si="245"/>
        <v>46630</v>
      </c>
      <c r="BG159" s="21">
        <f t="shared" si="245"/>
        <v>46660</v>
      </c>
      <c r="BH159" s="21">
        <f t="shared" si="245"/>
        <v>46691</v>
      </c>
      <c r="BI159" s="21">
        <f t="shared" si="245"/>
        <v>46721</v>
      </c>
      <c r="BJ159" s="21">
        <f t="shared" si="245"/>
        <v>46752</v>
      </c>
    </row>
    <row r="160" spans="1:62" s="7" customFormat="1" x14ac:dyDescent="0.2">
      <c r="A160" s="6" t="str">
        <f>+PARÁMETROS!A41</f>
        <v>LINEA 1</v>
      </c>
      <c r="B160" s="118"/>
      <c r="C160" s="22">
        <f t="shared" ref="C160:AH160" si="246">+C6</f>
        <v>283873632.31805772</v>
      </c>
      <c r="D160" s="22">
        <f t="shared" si="246"/>
        <v>284955846.41552854</v>
      </c>
      <c r="E160" s="22">
        <f t="shared" si="246"/>
        <v>286007291.53221476</v>
      </c>
      <c r="F160" s="22">
        <f t="shared" si="246"/>
        <v>430543449.87263113</v>
      </c>
      <c r="G160" s="22">
        <f t="shared" si="246"/>
        <v>284027732.6218304</v>
      </c>
      <c r="H160" s="22">
        <f t="shared" si="246"/>
        <v>285054007.87752229</v>
      </c>
      <c r="I160" s="22">
        <f t="shared" si="246"/>
        <v>286052438.32833153</v>
      </c>
      <c r="J160" s="22">
        <f t="shared" si="246"/>
        <v>289080270.90602994</v>
      </c>
      <c r="K160" s="22">
        <f t="shared" si="246"/>
        <v>289994244.35991579</v>
      </c>
      <c r="L160" s="22">
        <f t="shared" si="246"/>
        <v>436325358.3930257</v>
      </c>
      <c r="M160" s="22">
        <f t="shared" si="246"/>
        <v>287701357.83500522</v>
      </c>
      <c r="N160" s="22">
        <f t="shared" si="246"/>
        <v>288606000.88491416</v>
      </c>
      <c r="O160" s="22">
        <f t="shared" si="246"/>
        <v>274493585.75205886</v>
      </c>
      <c r="P160" s="22">
        <f t="shared" si="246"/>
        <v>277717436.52730918</v>
      </c>
      <c r="Q160" s="22">
        <f t="shared" si="246"/>
        <v>280892660.40493929</v>
      </c>
      <c r="R160" s="22">
        <f t="shared" si="246"/>
        <v>426030148.49011785</v>
      </c>
      <c r="S160" s="22">
        <f t="shared" si="246"/>
        <v>283379795.10771358</v>
      </c>
      <c r="T160" s="22">
        <f t="shared" si="246"/>
        <v>286461383.93000376</v>
      </c>
      <c r="U160" s="22">
        <f t="shared" si="246"/>
        <v>289497021.13390464</v>
      </c>
      <c r="V160" s="22">
        <f t="shared" si="246"/>
        <v>294401419.89751089</v>
      </c>
      <c r="W160" s="22">
        <f t="shared" si="246"/>
        <v>297323199.72226661</v>
      </c>
      <c r="X160" s="22">
        <f t="shared" si="246"/>
        <v>450302493.89284176</v>
      </c>
      <c r="Y160" s="22">
        <f t="shared" si="246"/>
        <v>299104783.19742852</v>
      </c>
      <c r="Z160" s="22">
        <f t="shared" si="246"/>
        <v>301948778.5334782</v>
      </c>
      <c r="AA160" s="22">
        <f t="shared" si="246"/>
        <v>306679982.87934047</v>
      </c>
      <c r="AB160" s="22">
        <f t="shared" si="246"/>
        <v>310854021.79883343</v>
      </c>
      <c r="AC160" s="22">
        <f t="shared" si="246"/>
        <v>314970311.6180473</v>
      </c>
      <c r="AD160" s="22">
        <f t="shared" si="246"/>
        <v>478544370.64588499</v>
      </c>
      <c r="AE160" s="22">
        <f t="shared" si="246"/>
        <v>318853124.76367724</v>
      </c>
      <c r="AF160" s="22">
        <f t="shared" si="246"/>
        <v>322853581.73152941</v>
      </c>
      <c r="AG160" s="22">
        <f t="shared" si="246"/>
        <v>326798473.59270251</v>
      </c>
      <c r="AH160" s="22">
        <f t="shared" si="246"/>
        <v>332597998.30312186</v>
      </c>
      <c r="AI160" s="22">
        <f t="shared" ref="AI160:BJ160" si="247">+AI6</f>
        <v>336409601.63686639</v>
      </c>
      <c r="AJ160" s="22">
        <f t="shared" si="247"/>
        <v>510252036.53749877</v>
      </c>
      <c r="AK160" s="22">
        <f t="shared" si="247"/>
        <v>339417592.42985189</v>
      </c>
      <c r="AL160" s="22">
        <f t="shared" si="247"/>
        <v>343128257.81260121</v>
      </c>
      <c r="AM160" s="22">
        <f t="shared" si="247"/>
        <v>348708444.52806866</v>
      </c>
      <c r="AN160" s="22">
        <f t="shared" si="247"/>
        <v>353387164.18617147</v>
      </c>
      <c r="AO160" s="22">
        <f t="shared" si="247"/>
        <v>358003732.83252722</v>
      </c>
      <c r="AP160" s="22">
        <f t="shared" si="247"/>
        <v>543838059.61734033</v>
      </c>
      <c r="AQ160" s="22">
        <f t="shared" si="247"/>
        <v>362302968.63107878</v>
      </c>
      <c r="AR160" s="22">
        <f t="shared" si="247"/>
        <v>366796745.26756787</v>
      </c>
      <c r="AS160" s="22">
        <f t="shared" si="247"/>
        <v>371229828.6320343</v>
      </c>
      <c r="AT160" s="22">
        <f t="shared" si="247"/>
        <v>377499475.58161962</v>
      </c>
      <c r="AU160" s="22">
        <f t="shared" si="247"/>
        <v>381788776.8755486</v>
      </c>
      <c r="AV160" s="22">
        <f t="shared" si="247"/>
        <v>579029074.48919022</v>
      </c>
      <c r="AW160" s="22">
        <f t="shared" si="247"/>
        <v>385134834.6274175</v>
      </c>
      <c r="AX160" s="22">
        <f t="shared" si="247"/>
        <v>389313951.11752129</v>
      </c>
      <c r="AY160" s="22">
        <f t="shared" si="247"/>
        <v>395342916.17415434</v>
      </c>
      <c r="AZ160" s="22">
        <f t="shared" si="247"/>
        <v>400564345.48032022</v>
      </c>
      <c r="BA160" s="22">
        <f t="shared" si="247"/>
        <v>405716102.45217669</v>
      </c>
      <c r="BB160" s="22">
        <f t="shared" si="247"/>
        <v>616198032.45317841</v>
      </c>
      <c r="BC160" s="22">
        <f t="shared" si="247"/>
        <v>410430974.65117466</v>
      </c>
      <c r="BD160" s="22">
        <f t="shared" si="247"/>
        <v>415445100.62357163</v>
      </c>
      <c r="BE160" s="22">
        <f t="shared" si="247"/>
        <v>420390730.56582475</v>
      </c>
      <c r="BF160" s="22">
        <f t="shared" si="247"/>
        <v>427153919.48558187</v>
      </c>
      <c r="BG160" s="22">
        <f t="shared" si="247"/>
        <v>431940224.25893855</v>
      </c>
      <c r="BH160" s="22">
        <f t="shared" si="247"/>
        <v>436659960.37444127</v>
      </c>
      <c r="BI160" s="22">
        <f t="shared" si="247"/>
        <v>441313672.88066739</v>
      </c>
      <c r="BJ160" s="22">
        <f t="shared" si="247"/>
        <v>445901910.02447468</v>
      </c>
    </row>
    <row r="161" spans="1:62" s="7" customFormat="1" x14ac:dyDescent="0.2">
      <c r="A161" s="6" t="str">
        <f>+PARÁMETROS!A42</f>
        <v>LINEA 2</v>
      </c>
      <c r="B161" s="119"/>
      <c r="C161" s="17">
        <f t="shared" ref="C161:AH161" si="248">+C18</f>
        <v>0</v>
      </c>
      <c r="D161" s="17">
        <f t="shared" si="248"/>
        <v>0</v>
      </c>
      <c r="E161" s="17">
        <f t="shared" si="248"/>
        <v>0</v>
      </c>
      <c r="F161" s="17">
        <f t="shared" si="248"/>
        <v>0</v>
      </c>
      <c r="G161" s="17">
        <f t="shared" si="248"/>
        <v>0</v>
      </c>
      <c r="H161" s="17">
        <f t="shared" si="248"/>
        <v>0</v>
      </c>
      <c r="I161" s="17">
        <f t="shared" si="248"/>
        <v>0</v>
      </c>
      <c r="J161" s="17">
        <f t="shared" si="248"/>
        <v>0</v>
      </c>
      <c r="K161" s="17">
        <f t="shared" si="248"/>
        <v>0</v>
      </c>
      <c r="L161" s="17">
        <f t="shared" si="248"/>
        <v>0</v>
      </c>
      <c r="M161" s="17">
        <f t="shared" si="248"/>
        <v>0</v>
      </c>
      <c r="N161" s="17">
        <f t="shared" si="248"/>
        <v>0</v>
      </c>
      <c r="O161" s="17">
        <f t="shared" si="248"/>
        <v>0</v>
      </c>
      <c r="P161" s="17">
        <f t="shared" si="248"/>
        <v>0</v>
      </c>
      <c r="Q161" s="17">
        <f t="shared" si="248"/>
        <v>0</v>
      </c>
      <c r="R161" s="17">
        <f t="shared" si="248"/>
        <v>0</v>
      </c>
      <c r="S161" s="17">
        <f t="shared" si="248"/>
        <v>0</v>
      </c>
      <c r="T161" s="17">
        <f t="shared" si="248"/>
        <v>0</v>
      </c>
      <c r="U161" s="17">
        <f t="shared" si="248"/>
        <v>0</v>
      </c>
      <c r="V161" s="17">
        <f t="shared" si="248"/>
        <v>0</v>
      </c>
      <c r="W161" s="17">
        <f t="shared" si="248"/>
        <v>0</v>
      </c>
      <c r="X161" s="17">
        <f t="shared" si="248"/>
        <v>0</v>
      </c>
      <c r="Y161" s="17">
        <f t="shared" si="248"/>
        <v>0</v>
      </c>
      <c r="Z161" s="17">
        <f t="shared" si="248"/>
        <v>0</v>
      </c>
      <c r="AA161" s="17">
        <f t="shared" si="248"/>
        <v>0</v>
      </c>
      <c r="AB161" s="17">
        <f t="shared" si="248"/>
        <v>0</v>
      </c>
      <c r="AC161" s="17">
        <f t="shared" si="248"/>
        <v>0</v>
      </c>
      <c r="AD161" s="17">
        <f t="shared" si="248"/>
        <v>0</v>
      </c>
      <c r="AE161" s="17">
        <f t="shared" si="248"/>
        <v>0</v>
      </c>
      <c r="AF161" s="17">
        <f t="shared" si="248"/>
        <v>0</v>
      </c>
      <c r="AG161" s="17">
        <f t="shared" si="248"/>
        <v>0</v>
      </c>
      <c r="AH161" s="17">
        <f t="shared" si="248"/>
        <v>0</v>
      </c>
      <c r="AI161" s="17">
        <f t="shared" ref="AI161:BJ161" si="249">+AI18</f>
        <v>0</v>
      </c>
      <c r="AJ161" s="17">
        <f t="shared" si="249"/>
        <v>0</v>
      </c>
      <c r="AK161" s="17">
        <f t="shared" si="249"/>
        <v>0</v>
      </c>
      <c r="AL161" s="17">
        <f t="shared" si="249"/>
        <v>0</v>
      </c>
      <c r="AM161" s="17">
        <f t="shared" si="249"/>
        <v>0</v>
      </c>
      <c r="AN161" s="17">
        <f t="shared" si="249"/>
        <v>0</v>
      </c>
      <c r="AO161" s="17">
        <f t="shared" si="249"/>
        <v>0</v>
      </c>
      <c r="AP161" s="17">
        <f t="shared" si="249"/>
        <v>0</v>
      </c>
      <c r="AQ161" s="17">
        <f t="shared" si="249"/>
        <v>0</v>
      </c>
      <c r="AR161" s="17">
        <f t="shared" si="249"/>
        <v>0</v>
      </c>
      <c r="AS161" s="17">
        <f t="shared" si="249"/>
        <v>0</v>
      </c>
      <c r="AT161" s="17">
        <f t="shared" si="249"/>
        <v>0</v>
      </c>
      <c r="AU161" s="17">
        <f t="shared" si="249"/>
        <v>0</v>
      </c>
      <c r="AV161" s="17">
        <f t="shared" si="249"/>
        <v>0</v>
      </c>
      <c r="AW161" s="17">
        <f t="shared" si="249"/>
        <v>0</v>
      </c>
      <c r="AX161" s="17">
        <f t="shared" si="249"/>
        <v>0</v>
      </c>
      <c r="AY161" s="17">
        <f t="shared" si="249"/>
        <v>0</v>
      </c>
      <c r="AZ161" s="17">
        <f t="shared" si="249"/>
        <v>0</v>
      </c>
      <c r="BA161" s="17">
        <f t="shared" si="249"/>
        <v>0</v>
      </c>
      <c r="BB161" s="17">
        <f t="shared" si="249"/>
        <v>0</v>
      </c>
      <c r="BC161" s="17">
        <f t="shared" si="249"/>
        <v>0</v>
      </c>
      <c r="BD161" s="17">
        <f t="shared" si="249"/>
        <v>0</v>
      </c>
      <c r="BE161" s="17">
        <f t="shared" si="249"/>
        <v>0</v>
      </c>
      <c r="BF161" s="17">
        <f t="shared" si="249"/>
        <v>0</v>
      </c>
      <c r="BG161" s="17">
        <f t="shared" si="249"/>
        <v>0</v>
      </c>
      <c r="BH161" s="17">
        <f t="shared" si="249"/>
        <v>0</v>
      </c>
      <c r="BI161" s="17">
        <f t="shared" si="249"/>
        <v>0</v>
      </c>
      <c r="BJ161" s="17">
        <f t="shared" si="249"/>
        <v>0</v>
      </c>
    </row>
    <row r="162" spans="1:62" s="7" customFormat="1" x14ac:dyDescent="0.2">
      <c r="A162" s="6" t="str">
        <f>+PARÁMETROS!A43</f>
        <v>LINEA 3</v>
      </c>
      <c r="B162" s="119"/>
      <c r="C162" s="17">
        <f t="shared" ref="C162:AH162" si="250">+C30</f>
        <v>0</v>
      </c>
      <c r="D162" s="17">
        <f t="shared" si="250"/>
        <v>0</v>
      </c>
      <c r="E162" s="17">
        <f t="shared" si="250"/>
        <v>0</v>
      </c>
      <c r="F162" s="17">
        <f t="shared" si="250"/>
        <v>0</v>
      </c>
      <c r="G162" s="17">
        <f t="shared" si="250"/>
        <v>0</v>
      </c>
      <c r="H162" s="17">
        <f t="shared" si="250"/>
        <v>0</v>
      </c>
      <c r="I162" s="17">
        <f t="shared" si="250"/>
        <v>0</v>
      </c>
      <c r="J162" s="17">
        <f t="shared" si="250"/>
        <v>0</v>
      </c>
      <c r="K162" s="17">
        <f t="shared" si="250"/>
        <v>0</v>
      </c>
      <c r="L162" s="17">
        <f t="shared" si="250"/>
        <v>0</v>
      </c>
      <c r="M162" s="17">
        <f t="shared" si="250"/>
        <v>0</v>
      </c>
      <c r="N162" s="17">
        <f t="shared" si="250"/>
        <v>0</v>
      </c>
      <c r="O162" s="17">
        <f t="shared" si="250"/>
        <v>0</v>
      </c>
      <c r="P162" s="17">
        <f t="shared" si="250"/>
        <v>0</v>
      </c>
      <c r="Q162" s="17">
        <f t="shared" si="250"/>
        <v>0</v>
      </c>
      <c r="R162" s="17">
        <f t="shared" si="250"/>
        <v>0</v>
      </c>
      <c r="S162" s="17">
        <f t="shared" si="250"/>
        <v>0</v>
      </c>
      <c r="T162" s="17">
        <f t="shared" si="250"/>
        <v>0</v>
      </c>
      <c r="U162" s="17">
        <f t="shared" si="250"/>
        <v>0</v>
      </c>
      <c r="V162" s="17">
        <f t="shared" si="250"/>
        <v>0</v>
      </c>
      <c r="W162" s="17">
        <f t="shared" si="250"/>
        <v>0</v>
      </c>
      <c r="X162" s="17">
        <f t="shared" si="250"/>
        <v>0</v>
      </c>
      <c r="Y162" s="17">
        <f t="shared" si="250"/>
        <v>0</v>
      </c>
      <c r="Z162" s="17">
        <f t="shared" si="250"/>
        <v>0</v>
      </c>
      <c r="AA162" s="17">
        <f t="shared" si="250"/>
        <v>0</v>
      </c>
      <c r="AB162" s="17">
        <f t="shared" si="250"/>
        <v>0</v>
      </c>
      <c r="AC162" s="17">
        <f t="shared" si="250"/>
        <v>0</v>
      </c>
      <c r="AD162" s="17">
        <f t="shared" si="250"/>
        <v>0</v>
      </c>
      <c r="AE162" s="17">
        <f t="shared" si="250"/>
        <v>0</v>
      </c>
      <c r="AF162" s="17">
        <f t="shared" si="250"/>
        <v>0</v>
      </c>
      <c r="AG162" s="17">
        <f t="shared" si="250"/>
        <v>0</v>
      </c>
      <c r="AH162" s="17">
        <f t="shared" si="250"/>
        <v>0</v>
      </c>
      <c r="AI162" s="17">
        <f t="shared" ref="AI162:BJ162" si="251">+AI30</f>
        <v>0</v>
      </c>
      <c r="AJ162" s="17">
        <f t="shared" si="251"/>
        <v>0</v>
      </c>
      <c r="AK162" s="17">
        <f t="shared" si="251"/>
        <v>0</v>
      </c>
      <c r="AL162" s="17">
        <f t="shared" si="251"/>
        <v>0</v>
      </c>
      <c r="AM162" s="17">
        <f t="shared" si="251"/>
        <v>0</v>
      </c>
      <c r="AN162" s="17">
        <f t="shared" si="251"/>
        <v>0</v>
      </c>
      <c r="AO162" s="17">
        <f t="shared" si="251"/>
        <v>0</v>
      </c>
      <c r="AP162" s="17">
        <f t="shared" si="251"/>
        <v>0</v>
      </c>
      <c r="AQ162" s="17">
        <f t="shared" si="251"/>
        <v>0</v>
      </c>
      <c r="AR162" s="17">
        <f t="shared" si="251"/>
        <v>0</v>
      </c>
      <c r="AS162" s="17">
        <f t="shared" si="251"/>
        <v>0</v>
      </c>
      <c r="AT162" s="17">
        <f t="shared" si="251"/>
        <v>0</v>
      </c>
      <c r="AU162" s="17">
        <f t="shared" si="251"/>
        <v>0</v>
      </c>
      <c r="AV162" s="17">
        <f t="shared" si="251"/>
        <v>0</v>
      </c>
      <c r="AW162" s="17">
        <f t="shared" si="251"/>
        <v>0</v>
      </c>
      <c r="AX162" s="17">
        <f t="shared" si="251"/>
        <v>0</v>
      </c>
      <c r="AY162" s="17">
        <f t="shared" si="251"/>
        <v>0</v>
      </c>
      <c r="AZ162" s="17">
        <f t="shared" si="251"/>
        <v>0</v>
      </c>
      <c r="BA162" s="17">
        <f t="shared" si="251"/>
        <v>0</v>
      </c>
      <c r="BB162" s="17">
        <f t="shared" si="251"/>
        <v>0</v>
      </c>
      <c r="BC162" s="17">
        <f t="shared" si="251"/>
        <v>0</v>
      </c>
      <c r="BD162" s="17">
        <f t="shared" si="251"/>
        <v>0</v>
      </c>
      <c r="BE162" s="17">
        <f t="shared" si="251"/>
        <v>0</v>
      </c>
      <c r="BF162" s="17">
        <f t="shared" si="251"/>
        <v>0</v>
      </c>
      <c r="BG162" s="17">
        <f t="shared" si="251"/>
        <v>0</v>
      </c>
      <c r="BH162" s="17">
        <f t="shared" si="251"/>
        <v>0</v>
      </c>
      <c r="BI162" s="17">
        <f t="shared" si="251"/>
        <v>0</v>
      </c>
      <c r="BJ162" s="17">
        <f t="shared" si="251"/>
        <v>0</v>
      </c>
    </row>
    <row r="163" spans="1:62" s="7" customFormat="1" x14ac:dyDescent="0.2">
      <c r="A163" s="6" t="str">
        <f>+PARÁMETROS!A44</f>
        <v>LINEA 4</v>
      </c>
      <c r="B163" s="119"/>
      <c r="C163" s="17">
        <f t="shared" ref="C163:AH163" si="252">+C42</f>
        <v>0</v>
      </c>
      <c r="D163" s="17">
        <f t="shared" si="252"/>
        <v>0</v>
      </c>
      <c r="E163" s="17">
        <f t="shared" si="252"/>
        <v>0</v>
      </c>
      <c r="F163" s="17">
        <f t="shared" si="252"/>
        <v>0</v>
      </c>
      <c r="G163" s="17">
        <f t="shared" si="252"/>
        <v>0</v>
      </c>
      <c r="H163" s="17">
        <f t="shared" si="252"/>
        <v>0</v>
      </c>
      <c r="I163" s="17">
        <f t="shared" si="252"/>
        <v>0</v>
      </c>
      <c r="J163" s="17">
        <f t="shared" si="252"/>
        <v>0</v>
      </c>
      <c r="K163" s="17">
        <f t="shared" si="252"/>
        <v>0</v>
      </c>
      <c r="L163" s="17">
        <f t="shared" si="252"/>
        <v>0</v>
      </c>
      <c r="M163" s="17">
        <f t="shared" si="252"/>
        <v>0</v>
      </c>
      <c r="N163" s="17">
        <f t="shared" si="252"/>
        <v>0</v>
      </c>
      <c r="O163" s="17">
        <f t="shared" si="252"/>
        <v>0</v>
      </c>
      <c r="P163" s="17">
        <f t="shared" si="252"/>
        <v>0</v>
      </c>
      <c r="Q163" s="17">
        <f t="shared" si="252"/>
        <v>0</v>
      </c>
      <c r="R163" s="17">
        <f t="shared" si="252"/>
        <v>0</v>
      </c>
      <c r="S163" s="17">
        <f t="shared" si="252"/>
        <v>0</v>
      </c>
      <c r="T163" s="17">
        <f t="shared" si="252"/>
        <v>0</v>
      </c>
      <c r="U163" s="17">
        <f t="shared" si="252"/>
        <v>0</v>
      </c>
      <c r="V163" s="17">
        <f t="shared" si="252"/>
        <v>0</v>
      </c>
      <c r="W163" s="17">
        <f t="shared" si="252"/>
        <v>0</v>
      </c>
      <c r="X163" s="17">
        <f t="shared" si="252"/>
        <v>0</v>
      </c>
      <c r="Y163" s="17">
        <f t="shared" si="252"/>
        <v>0</v>
      </c>
      <c r="Z163" s="17">
        <f t="shared" si="252"/>
        <v>0</v>
      </c>
      <c r="AA163" s="17">
        <f t="shared" si="252"/>
        <v>0</v>
      </c>
      <c r="AB163" s="17">
        <f t="shared" si="252"/>
        <v>0</v>
      </c>
      <c r="AC163" s="17">
        <f t="shared" si="252"/>
        <v>0</v>
      </c>
      <c r="AD163" s="17">
        <f t="shared" si="252"/>
        <v>0</v>
      </c>
      <c r="AE163" s="17">
        <f t="shared" si="252"/>
        <v>0</v>
      </c>
      <c r="AF163" s="17">
        <f t="shared" si="252"/>
        <v>0</v>
      </c>
      <c r="AG163" s="17">
        <f t="shared" si="252"/>
        <v>0</v>
      </c>
      <c r="AH163" s="17">
        <f t="shared" si="252"/>
        <v>0</v>
      </c>
      <c r="AI163" s="17">
        <f t="shared" ref="AI163:BJ163" si="253">+AI42</f>
        <v>0</v>
      </c>
      <c r="AJ163" s="17">
        <f t="shared" si="253"/>
        <v>0</v>
      </c>
      <c r="AK163" s="17">
        <f t="shared" si="253"/>
        <v>0</v>
      </c>
      <c r="AL163" s="17">
        <f t="shared" si="253"/>
        <v>0</v>
      </c>
      <c r="AM163" s="17">
        <f t="shared" si="253"/>
        <v>0</v>
      </c>
      <c r="AN163" s="17">
        <f t="shared" si="253"/>
        <v>0</v>
      </c>
      <c r="AO163" s="17">
        <f t="shared" si="253"/>
        <v>0</v>
      </c>
      <c r="AP163" s="17">
        <f t="shared" si="253"/>
        <v>0</v>
      </c>
      <c r="AQ163" s="17">
        <f t="shared" si="253"/>
        <v>0</v>
      </c>
      <c r="AR163" s="17">
        <f t="shared" si="253"/>
        <v>0</v>
      </c>
      <c r="AS163" s="17">
        <f t="shared" si="253"/>
        <v>0</v>
      </c>
      <c r="AT163" s="17">
        <f t="shared" si="253"/>
        <v>0</v>
      </c>
      <c r="AU163" s="17">
        <f t="shared" si="253"/>
        <v>0</v>
      </c>
      <c r="AV163" s="17">
        <f t="shared" si="253"/>
        <v>0</v>
      </c>
      <c r="AW163" s="17">
        <f t="shared" si="253"/>
        <v>0</v>
      </c>
      <c r="AX163" s="17">
        <f t="shared" si="253"/>
        <v>0</v>
      </c>
      <c r="AY163" s="17">
        <f t="shared" si="253"/>
        <v>0</v>
      </c>
      <c r="AZ163" s="17">
        <f t="shared" si="253"/>
        <v>0</v>
      </c>
      <c r="BA163" s="17">
        <f t="shared" si="253"/>
        <v>0</v>
      </c>
      <c r="BB163" s="17">
        <f t="shared" si="253"/>
        <v>0</v>
      </c>
      <c r="BC163" s="17">
        <f t="shared" si="253"/>
        <v>0</v>
      </c>
      <c r="BD163" s="17">
        <f t="shared" si="253"/>
        <v>0</v>
      </c>
      <c r="BE163" s="17">
        <f t="shared" si="253"/>
        <v>0</v>
      </c>
      <c r="BF163" s="17">
        <f t="shared" si="253"/>
        <v>0</v>
      </c>
      <c r="BG163" s="17">
        <f t="shared" si="253"/>
        <v>0</v>
      </c>
      <c r="BH163" s="17">
        <f t="shared" si="253"/>
        <v>0</v>
      </c>
      <c r="BI163" s="17">
        <f t="shared" si="253"/>
        <v>0</v>
      </c>
      <c r="BJ163" s="17">
        <f t="shared" si="253"/>
        <v>0</v>
      </c>
    </row>
    <row r="164" spans="1:62" s="7" customFormat="1" x14ac:dyDescent="0.2">
      <c r="A164" s="6" t="str">
        <f>+PARÁMETROS!A45</f>
        <v>LINEA 5</v>
      </c>
      <c r="B164" s="119"/>
      <c r="C164" s="17">
        <f t="shared" ref="C164:AH164" si="254">+C54</f>
        <v>0</v>
      </c>
      <c r="D164" s="17">
        <f t="shared" si="254"/>
        <v>0</v>
      </c>
      <c r="E164" s="17">
        <f t="shared" si="254"/>
        <v>0</v>
      </c>
      <c r="F164" s="17">
        <f t="shared" si="254"/>
        <v>0</v>
      </c>
      <c r="G164" s="17">
        <f t="shared" si="254"/>
        <v>0</v>
      </c>
      <c r="H164" s="17">
        <f t="shared" si="254"/>
        <v>0</v>
      </c>
      <c r="I164" s="17">
        <f t="shared" si="254"/>
        <v>0</v>
      </c>
      <c r="J164" s="17">
        <f t="shared" si="254"/>
        <v>0</v>
      </c>
      <c r="K164" s="17">
        <f t="shared" si="254"/>
        <v>0</v>
      </c>
      <c r="L164" s="17">
        <f t="shared" si="254"/>
        <v>0</v>
      </c>
      <c r="M164" s="17">
        <f t="shared" si="254"/>
        <v>0</v>
      </c>
      <c r="N164" s="17">
        <f t="shared" si="254"/>
        <v>0</v>
      </c>
      <c r="O164" s="17">
        <f t="shared" si="254"/>
        <v>0</v>
      </c>
      <c r="P164" s="17">
        <f t="shared" si="254"/>
        <v>0</v>
      </c>
      <c r="Q164" s="17">
        <f t="shared" si="254"/>
        <v>0</v>
      </c>
      <c r="R164" s="17">
        <f t="shared" si="254"/>
        <v>0</v>
      </c>
      <c r="S164" s="17">
        <f t="shared" si="254"/>
        <v>0</v>
      </c>
      <c r="T164" s="17">
        <f t="shared" si="254"/>
        <v>0</v>
      </c>
      <c r="U164" s="17">
        <f t="shared" si="254"/>
        <v>0</v>
      </c>
      <c r="V164" s="17">
        <f t="shared" si="254"/>
        <v>0</v>
      </c>
      <c r="W164" s="17">
        <f t="shared" si="254"/>
        <v>0</v>
      </c>
      <c r="X164" s="17">
        <f t="shared" si="254"/>
        <v>0</v>
      </c>
      <c r="Y164" s="17">
        <f t="shared" si="254"/>
        <v>0</v>
      </c>
      <c r="Z164" s="17">
        <f t="shared" si="254"/>
        <v>0</v>
      </c>
      <c r="AA164" s="17">
        <f t="shared" si="254"/>
        <v>0</v>
      </c>
      <c r="AB164" s="17">
        <f t="shared" si="254"/>
        <v>0</v>
      </c>
      <c r="AC164" s="17">
        <f t="shared" si="254"/>
        <v>0</v>
      </c>
      <c r="AD164" s="17">
        <f t="shared" si="254"/>
        <v>0</v>
      </c>
      <c r="AE164" s="17">
        <f t="shared" si="254"/>
        <v>0</v>
      </c>
      <c r="AF164" s="17">
        <f t="shared" si="254"/>
        <v>0</v>
      </c>
      <c r="AG164" s="17">
        <f t="shared" si="254"/>
        <v>0</v>
      </c>
      <c r="AH164" s="17">
        <f t="shared" si="254"/>
        <v>0</v>
      </c>
      <c r="AI164" s="17">
        <f t="shared" ref="AI164:BJ164" si="255">+AI54</f>
        <v>0</v>
      </c>
      <c r="AJ164" s="17">
        <f t="shared" si="255"/>
        <v>0</v>
      </c>
      <c r="AK164" s="17">
        <f t="shared" si="255"/>
        <v>0</v>
      </c>
      <c r="AL164" s="17">
        <f t="shared" si="255"/>
        <v>0</v>
      </c>
      <c r="AM164" s="17">
        <f t="shared" si="255"/>
        <v>0</v>
      </c>
      <c r="AN164" s="17">
        <f t="shared" si="255"/>
        <v>0</v>
      </c>
      <c r="AO164" s="17">
        <f t="shared" si="255"/>
        <v>0</v>
      </c>
      <c r="AP164" s="17">
        <f t="shared" si="255"/>
        <v>0</v>
      </c>
      <c r="AQ164" s="17">
        <f t="shared" si="255"/>
        <v>0</v>
      </c>
      <c r="AR164" s="17">
        <f t="shared" si="255"/>
        <v>0</v>
      </c>
      <c r="AS164" s="17">
        <f t="shared" si="255"/>
        <v>0</v>
      </c>
      <c r="AT164" s="17">
        <f t="shared" si="255"/>
        <v>0</v>
      </c>
      <c r="AU164" s="17">
        <f t="shared" si="255"/>
        <v>0</v>
      </c>
      <c r="AV164" s="17">
        <f t="shared" si="255"/>
        <v>0</v>
      </c>
      <c r="AW164" s="17">
        <f t="shared" si="255"/>
        <v>0</v>
      </c>
      <c r="AX164" s="17">
        <f t="shared" si="255"/>
        <v>0</v>
      </c>
      <c r="AY164" s="17">
        <f t="shared" si="255"/>
        <v>0</v>
      </c>
      <c r="AZ164" s="17">
        <f t="shared" si="255"/>
        <v>0</v>
      </c>
      <c r="BA164" s="17">
        <f t="shared" si="255"/>
        <v>0</v>
      </c>
      <c r="BB164" s="17">
        <f t="shared" si="255"/>
        <v>0</v>
      </c>
      <c r="BC164" s="17">
        <f t="shared" si="255"/>
        <v>0</v>
      </c>
      <c r="BD164" s="17">
        <f t="shared" si="255"/>
        <v>0</v>
      </c>
      <c r="BE164" s="17">
        <f t="shared" si="255"/>
        <v>0</v>
      </c>
      <c r="BF164" s="17">
        <f t="shared" si="255"/>
        <v>0</v>
      </c>
      <c r="BG164" s="17">
        <f t="shared" si="255"/>
        <v>0</v>
      </c>
      <c r="BH164" s="17">
        <f t="shared" si="255"/>
        <v>0</v>
      </c>
      <c r="BI164" s="17">
        <f t="shared" si="255"/>
        <v>0</v>
      </c>
      <c r="BJ164" s="17">
        <f t="shared" si="255"/>
        <v>0</v>
      </c>
    </row>
    <row r="165" spans="1:62" s="7" customFormat="1" x14ac:dyDescent="0.2">
      <c r="A165" s="6" t="str">
        <f>+PARÁMETROS!A46</f>
        <v>LINEA 6</v>
      </c>
      <c r="B165" s="119"/>
      <c r="C165" s="17">
        <f t="shared" ref="C165:AH165" si="256">+C66</f>
        <v>0</v>
      </c>
      <c r="D165" s="17">
        <f t="shared" si="256"/>
        <v>0</v>
      </c>
      <c r="E165" s="17">
        <f t="shared" si="256"/>
        <v>0</v>
      </c>
      <c r="F165" s="17">
        <f t="shared" si="256"/>
        <v>0</v>
      </c>
      <c r="G165" s="17">
        <f t="shared" si="256"/>
        <v>0</v>
      </c>
      <c r="H165" s="17">
        <f t="shared" si="256"/>
        <v>0</v>
      </c>
      <c r="I165" s="17">
        <f t="shared" si="256"/>
        <v>0</v>
      </c>
      <c r="J165" s="17">
        <f t="shared" si="256"/>
        <v>0</v>
      </c>
      <c r="K165" s="17">
        <f t="shared" si="256"/>
        <v>0</v>
      </c>
      <c r="L165" s="17">
        <f t="shared" si="256"/>
        <v>0</v>
      </c>
      <c r="M165" s="17">
        <f t="shared" si="256"/>
        <v>0</v>
      </c>
      <c r="N165" s="17">
        <f t="shared" si="256"/>
        <v>0</v>
      </c>
      <c r="O165" s="17">
        <f t="shared" si="256"/>
        <v>0</v>
      </c>
      <c r="P165" s="17">
        <f t="shared" si="256"/>
        <v>0</v>
      </c>
      <c r="Q165" s="17">
        <f t="shared" si="256"/>
        <v>0</v>
      </c>
      <c r="R165" s="17">
        <f t="shared" si="256"/>
        <v>0</v>
      </c>
      <c r="S165" s="17">
        <f t="shared" si="256"/>
        <v>0</v>
      </c>
      <c r="T165" s="17">
        <f t="shared" si="256"/>
        <v>0</v>
      </c>
      <c r="U165" s="17">
        <f t="shared" si="256"/>
        <v>0</v>
      </c>
      <c r="V165" s="17">
        <f t="shared" si="256"/>
        <v>0</v>
      </c>
      <c r="W165" s="17">
        <f t="shared" si="256"/>
        <v>0</v>
      </c>
      <c r="X165" s="17">
        <f t="shared" si="256"/>
        <v>0</v>
      </c>
      <c r="Y165" s="17">
        <f t="shared" si="256"/>
        <v>0</v>
      </c>
      <c r="Z165" s="17">
        <f t="shared" si="256"/>
        <v>0</v>
      </c>
      <c r="AA165" s="17">
        <f t="shared" si="256"/>
        <v>0</v>
      </c>
      <c r="AB165" s="17">
        <f t="shared" si="256"/>
        <v>0</v>
      </c>
      <c r="AC165" s="17">
        <f t="shared" si="256"/>
        <v>0</v>
      </c>
      <c r="AD165" s="17">
        <f t="shared" si="256"/>
        <v>0</v>
      </c>
      <c r="AE165" s="17">
        <f t="shared" si="256"/>
        <v>0</v>
      </c>
      <c r="AF165" s="17">
        <f t="shared" si="256"/>
        <v>0</v>
      </c>
      <c r="AG165" s="17">
        <f t="shared" si="256"/>
        <v>0</v>
      </c>
      <c r="AH165" s="17">
        <f t="shared" si="256"/>
        <v>0</v>
      </c>
      <c r="AI165" s="17">
        <f t="shared" ref="AI165:BJ165" si="257">+AI66</f>
        <v>0</v>
      </c>
      <c r="AJ165" s="17">
        <f t="shared" si="257"/>
        <v>0</v>
      </c>
      <c r="AK165" s="17">
        <f t="shared" si="257"/>
        <v>0</v>
      </c>
      <c r="AL165" s="17">
        <f t="shared" si="257"/>
        <v>0</v>
      </c>
      <c r="AM165" s="17">
        <f t="shared" si="257"/>
        <v>0</v>
      </c>
      <c r="AN165" s="17">
        <f t="shared" si="257"/>
        <v>0</v>
      </c>
      <c r="AO165" s="17">
        <f t="shared" si="257"/>
        <v>0</v>
      </c>
      <c r="AP165" s="17">
        <f t="shared" si="257"/>
        <v>0</v>
      </c>
      <c r="AQ165" s="17">
        <f t="shared" si="257"/>
        <v>0</v>
      </c>
      <c r="AR165" s="17">
        <f t="shared" si="257"/>
        <v>0</v>
      </c>
      <c r="AS165" s="17">
        <f t="shared" si="257"/>
        <v>0</v>
      </c>
      <c r="AT165" s="17">
        <f t="shared" si="257"/>
        <v>0</v>
      </c>
      <c r="AU165" s="17">
        <f t="shared" si="257"/>
        <v>0</v>
      </c>
      <c r="AV165" s="17">
        <f t="shared" si="257"/>
        <v>0</v>
      </c>
      <c r="AW165" s="17">
        <f t="shared" si="257"/>
        <v>0</v>
      </c>
      <c r="AX165" s="17">
        <f t="shared" si="257"/>
        <v>0</v>
      </c>
      <c r="AY165" s="17">
        <f t="shared" si="257"/>
        <v>0</v>
      </c>
      <c r="AZ165" s="17">
        <f t="shared" si="257"/>
        <v>0</v>
      </c>
      <c r="BA165" s="17">
        <f t="shared" si="257"/>
        <v>0</v>
      </c>
      <c r="BB165" s="17">
        <f t="shared" si="257"/>
        <v>0</v>
      </c>
      <c r="BC165" s="17">
        <f t="shared" si="257"/>
        <v>0</v>
      </c>
      <c r="BD165" s="17">
        <f t="shared" si="257"/>
        <v>0</v>
      </c>
      <c r="BE165" s="17">
        <f t="shared" si="257"/>
        <v>0</v>
      </c>
      <c r="BF165" s="17">
        <f t="shared" si="257"/>
        <v>0</v>
      </c>
      <c r="BG165" s="17">
        <f t="shared" si="257"/>
        <v>0</v>
      </c>
      <c r="BH165" s="17">
        <f t="shared" si="257"/>
        <v>0</v>
      </c>
      <c r="BI165" s="17">
        <f t="shared" si="257"/>
        <v>0</v>
      </c>
      <c r="BJ165" s="17">
        <f t="shared" si="257"/>
        <v>0</v>
      </c>
    </row>
    <row r="166" spans="1:62" s="7" customFormat="1" x14ac:dyDescent="0.2">
      <c r="A166" s="6" t="str">
        <f>+PARÁMETROS!A47</f>
        <v>LINEA 7</v>
      </c>
      <c r="B166" s="119"/>
      <c r="C166" s="17">
        <f t="shared" ref="C166:AH166" si="258">+C78</f>
        <v>0</v>
      </c>
      <c r="D166" s="17">
        <f t="shared" si="258"/>
        <v>0</v>
      </c>
      <c r="E166" s="17">
        <f t="shared" si="258"/>
        <v>0</v>
      </c>
      <c r="F166" s="17">
        <f t="shared" si="258"/>
        <v>0</v>
      </c>
      <c r="G166" s="17">
        <f t="shared" si="258"/>
        <v>0</v>
      </c>
      <c r="H166" s="17">
        <f t="shared" si="258"/>
        <v>0</v>
      </c>
      <c r="I166" s="17">
        <f t="shared" si="258"/>
        <v>0</v>
      </c>
      <c r="J166" s="17">
        <f t="shared" si="258"/>
        <v>0</v>
      </c>
      <c r="K166" s="17">
        <f t="shared" si="258"/>
        <v>0</v>
      </c>
      <c r="L166" s="17">
        <f t="shared" si="258"/>
        <v>0</v>
      </c>
      <c r="M166" s="17">
        <f t="shared" si="258"/>
        <v>0</v>
      </c>
      <c r="N166" s="17">
        <f t="shared" si="258"/>
        <v>0</v>
      </c>
      <c r="O166" s="17">
        <f t="shared" si="258"/>
        <v>0</v>
      </c>
      <c r="P166" s="17">
        <f t="shared" si="258"/>
        <v>0</v>
      </c>
      <c r="Q166" s="17">
        <f t="shared" si="258"/>
        <v>0</v>
      </c>
      <c r="R166" s="17">
        <f t="shared" si="258"/>
        <v>0</v>
      </c>
      <c r="S166" s="17">
        <f t="shared" si="258"/>
        <v>0</v>
      </c>
      <c r="T166" s="17">
        <f t="shared" si="258"/>
        <v>0</v>
      </c>
      <c r="U166" s="17">
        <f t="shared" si="258"/>
        <v>0</v>
      </c>
      <c r="V166" s="17">
        <f t="shared" si="258"/>
        <v>0</v>
      </c>
      <c r="W166" s="17">
        <f t="shared" si="258"/>
        <v>0</v>
      </c>
      <c r="X166" s="17">
        <f t="shared" si="258"/>
        <v>0</v>
      </c>
      <c r="Y166" s="17">
        <f t="shared" si="258"/>
        <v>0</v>
      </c>
      <c r="Z166" s="17">
        <f t="shared" si="258"/>
        <v>0</v>
      </c>
      <c r="AA166" s="17">
        <f t="shared" si="258"/>
        <v>0</v>
      </c>
      <c r="AB166" s="17">
        <f t="shared" si="258"/>
        <v>0</v>
      </c>
      <c r="AC166" s="17">
        <f t="shared" si="258"/>
        <v>0</v>
      </c>
      <c r="AD166" s="17">
        <f t="shared" si="258"/>
        <v>0</v>
      </c>
      <c r="AE166" s="17">
        <f t="shared" si="258"/>
        <v>0</v>
      </c>
      <c r="AF166" s="17">
        <f t="shared" si="258"/>
        <v>0</v>
      </c>
      <c r="AG166" s="17">
        <f t="shared" si="258"/>
        <v>0</v>
      </c>
      <c r="AH166" s="17">
        <f t="shared" si="258"/>
        <v>0</v>
      </c>
      <c r="AI166" s="17">
        <f t="shared" ref="AI166:BJ166" si="259">+AI78</f>
        <v>0</v>
      </c>
      <c r="AJ166" s="17">
        <f t="shared" si="259"/>
        <v>0</v>
      </c>
      <c r="AK166" s="17">
        <f t="shared" si="259"/>
        <v>0</v>
      </c>
      <c r="AL166" s="17">
        <f t="shared" si="259"/>
        <v>0</v>
      </c>
      <c r="AM166" s="17">
        <f t="shared" si="259"/>
        <v>0</v>
      </c>
      <c r="AN166" s="17">
        <f t="shared" si="259"/>
        <v>0</v>
      </c>
      <c r="AO166" s="17">
        <f t="shared" si="259"/>
        <v>0</v>
      </c>
      <c r="AP166" s="17">
        <f t="shared" si="259"/>
        <v>0</v>
      </c>
      <c r="AQ166" s="17">
        <f t="shared" si="259"/>
        <v>0</v>
      </c>
      <c r="AR166" s="17">
        <f t="shared" si="259"/>
        <v>0</v>
      </c>
      <c r="AS166" s="17">
        <f t="shared" si="259"/>
        <v>0</v>
      </c>
      <c r="AT166" s="17">
        <f t="shared" si="259"/>
        <v>0</v>
      </c>
      <c r="AU166" s="17">
        <f t="shared" si="259"/>
        <v>0</v>
      </c>
      <c r="AV166" s="17">
        <f t="shared" si="259"/>
        <v>0</v>
      </c>
      <c r="AW166" s="17">
        <f t="shared" si="259"/>
        <v>0</v>
      </c>
      <c r="AX166" s="17">
        <f t="shared" si="259"/>
        <v>0</v>
      </c>
      <c r="AY166" s="17">
        <f t="shared" si="259"/>
        <v>0</v>
      </c>
      <c r="AZ166" s="17">
        <f t="shared" si="259"/>
        <v>0</v>
      </c>
      <c r="BA166" s="17">
        <f t="shared" si="259"/>
        <v>0</v>
      </c>
      <c r="BB166" s="17">
        <f t="shared" si="259"/>
        <v>0</v>
      </c>
      <c r="BC166" s="17">
        <f t="shared" si="259"/>
        <v>0</v>
      </c>
      <c r="BD166" s="17">
        <f t="shared" si="259"/>
        <v>0</v>
      </c>
      <c r="BE166" s="17">
        <f t="shared" si="259"/>
        <v>0</v>
      </c>
      <c r="BF166" s="17">
        <f t="shared" si="259"/>
        <v>0</v>
      </c>
      <c r="BG166" s="17">
        <f t="shared" si="259"/>
        <v>0</v>
      </c>
      <c r="BH166" s="17">
        <f t="shared" si="259"/>
        <v>0</v>
      </c>
      <c r="BI166" s="17">
        <f t="shared" si="259"/>
        <v>0</v>
      </c>
      <c r="BJ166" s="17">
        <f t="shared" si="259"/>
        <v>0</v>
      </c>
    </row>
    <row r="167" spans="1:62" s="7" customFormat="1" x14ac:dyDescent="0.2">
      <c r="A167" s="6" t="s">
        <v>1452</v>
      </c>
      <c r="B167" s="119"/>
      <c r="C167" s="17">
        <f t="shared" ref="C167:AH167" si="260">+C115</f>
        <v>0</v>
      </c>
      <c r="D167" s="17">
        <f t="shared" si="260"/>
        <v>0</v>
      </c>
      <c r="E167" s="17">
        <f t="shared" si="260"/>
        <v>0</v>
      </c>
      <c r="F167" s="17">
        <f t="shared" si="260"/>
        <v>0</v>
      </c>
      <c r="G167" s="17">
        <f t="shared" si="260"/>
        <v>0</v>
      </c>
      <c r="H167" s="17">
        <f t="shared" si="260"/>
        <v>0</v>
      </c>
      <c r="I167" s="17">
        <f t="shared" si="260"/>
        <v>0</v>
      </c>
      <c r="J167" s="17">
        <f t="shared" si="260"/>
        <v>0</v>
      </c>
      <c r="K167" s="17">
        <f t="shared" si="260"/>
        <v>0</v>
      </c>
      <c r="L167" s="17">
        <f t="shared" si="260"/>
        <v>0</v>
      </c>
      <c r="M167" s="17">
        <f t="shared" si="260"/>
        <v>0</v>
      </c>
      <c r="N167" s="17">
        <f t="shared" si="260"/>
        <v>0</v>
      </c>
      <c r="O167" s="17">
        <f t="shared" si="260"/>
        <v>0</v>
      </c>
      <c r="P167" s="17">
        <f t="shared" si="260"/>
        <v>0</v>
      </c>
      <c r="Q167" s="17">
        <f t="shared" si="260"/>
        <v>0</v>
      </c>
      <c r="R167" s="17">
        <f t="shared" si="260"/>
        <v>0</v>
      </c>
      <c r="S167" s="17">
        <f t="shared" si="260"/>
        <v>0</v>
      </c>
      <c r="T167" s="17">
        <f t="shared" si="260"/>
        <v>0</v>
      </c>
      <c r="U167" s="17">
        <f t="shared" si="260"/>
        <v>0</v>
      </c>
      <c r="V167" s="17">
        <f t="shared" si="260"/>
        <v>0</v>
      </c>
      <c r="W167" s="17">
        <f t="shared" si="260"/>
        <v>0</v>
      </c>
      <c r="X167" s="17">
        <f t="shared" si="260"/>
        <v>0</v>
      </c>
      <c r="Y167" s="17">
        <f t="shared" si="260"/>
        <v>0</v>
      </c>
      <c r="Z167" s="17">
        <f t="shared" si="260"/>
        <v>0</v>
      </c>
      <c r="AA167" s="17">
        <f t="shared" si="260"/>
        <v>0</v>
      </c>
      <c r="AB167" s="17">
        <f t="shared" si="260"/>
        <v>0</v>
      </c>
      <c r="AC167" s="17">
        <f t="shared" si="260"/>
        <v>0</v>
      </c>
      <c r="AD167" s="17">
        <f t="shared" si="260"/>
        <v>0</v>
      </c>
      <c r="AE167" s="17">
        <f t="shared" si="260"/>
        <v>0</v>
      </c>
      <c r="AF167" s="17">
        <f t="shared" si="260"/>
        <v>0</v>
      </c>
      <c r="AG167" s="17">
        <f t="shared" si="260"/>
        <v>0</v>
      </c>
      <c r="AH167" s="17">
        <f t="shared" si="260"/>
        <v>0</v>
      </c>
      <c r="AI167" s="17">
        <f t="shared" ref="AI167:BJ167" si="261">+AI115</f>
        <v>0</v>
      </c>
      <c r="AJ167" s="17">
        <f t="shared" si="261"/>
        <v>0</v>
      </c>
      <c r="AK167" s="17">
        <f t="shared" si="261"/>
        <v>0</v>
      </c>
      <c r="AL167" s="17">
        <f t="shared" si="261"/>
        <v>0</v>
      </c>
      <c r="AM167" s="17">
        <f t="shared" si="261"/>
        <v>0</v>
      </c>
      <c r="AN167" s="17">
        <f t="shared" si="261"/>
        <v>0</v>
      </c>
      <c r="AO167" s="17">
        <f t="shared" si="261"/>
        <v>0</v>
      </c>
      <c r="AP167" s="17">
        <f t="shared" si="261"/>
        <v>0</v>
      </c>
      <c r="AQ167" s="17">
        <f t="shared" si="261"/>
        <v>0</v>
      </c>
      <c r="AR167" s="17">
        <f t="shared" si="261"/>
        <v>0</v>
      </c>
      <c r="AS167" s="17">
        <f t="shared" si="261"/>
        <v>0</v>
      </c>
      <c r="AT167" s="17">
        <f t="shared" si="261"/>
        <v>0</v>
      </c>
      <c r="AU167" s="17">
        <f t="shared" si="261"/>
        <v>0</v>
      </c>
      <c r="AV167" s="17">
        <f t="shared" si="261"/>
        <v>0</v>
      </c>
      <c r="AW167" s="17">
        <f t="shared" si="261"/>
        <v>0</v>
      </c>
      <c r="AX167" s="17">
        <f t="shared" si="261"/>
        <v>0</v>
      </c>
      <c r="AY167" s="17">
        <f t="shared" si="261"/>
        <v>0</v>
      </c>
      <c r="AZ167" s="17">
        <f t="shared" si="261"/>
        <v>0</v>
      </c>
      <c r="BA167" s="17">
        <f t="shared" si="261"/>
        <v>0</v>
      </c>
      <c r="BB167" s="17">
        <f t="shared" si="261"/>
        <v>0</v>
      </c>
      <c r="BC167" s="17">
        <f t="shared" si="261"/>
        <v>0</v>
      </c>
      <c r="BD167" s="17">
        <f t="shared" si="261"/>
        <v>0</v>
      </c>
      <c r="BE167" s="17">
        <f t="shared" si="261"/>
        <v>0</v>
      </c>
      <c r="BF167" s="17">
        <f t="shared" si="261"/>
        <v>0</v>
      </c>
      <c r="BG167" s="17">
        <f t="shared" si="261"/>
        <v>0</v>
      </c>
      <c r="BH167" s="17">
        <f t="shared" si="261"/>
        <v>0</v>
      </c>
      <c r="BI167" s="17">
        <f t="shared" si="261"/>
        <v>0</v>
      </c>
      <c r="BJ167" s="17">
        <f t="shared" si="261"/>
        <v>0</v>
      </c>
    </row>
    <row r="168" spans="1:62" s="7" customFormat="1" x14ac:dyDescent="0.2">
      <c r="A168" s="23" t="s">
        <v>2</v>
      </c>
      <c r="B168" s="120"/>
      <c r="C168" s="19">
        <f t="shared" ref="C168:AH168" si="262">SUM(C160:C167)</f>
        <v>283873632.31805772</v>
      </c>
      <c r="D168" s="19">
        <f t="shared" si="262"/>
        <v>284955846.41552854</v>
      </c>
      <c r="E168" s="19">
        <f t="shared" si="262"/>
        <v>286007291.53221476</v>
      </c>
      <c r="F168" s="19">
        <f t="shared" si="262"/>
        <v>430543449.87263113</v>
      </c>
      <c r="G168" s="19">
        <f t="shared" si="262"/>
        <v>284027732.6218304</v>
      </c>
      <c r="H168" s="19">
        <f t="shared" si="262"/>
        <v>285054007.87752229</v>
      </c>
      <c r="I168" s="19">
        <f t="shared" si="262"/>
        <v>286052438.32833153</v>
      </c>
      <c r="J168" s="19">
        <f t="shared" si="262"/>
        <v>289080270.90602994</v>
      </c>
      <c r="K168" s="19">
        <f t="shared" si="262"/>
        <v>289994244.35991579</v>
      </c>
      <c r="L168" s="19">
        <f t="shared" si="262"/>
        <v>436325358.3930257</v>
      </c>
      <c r="M168" s="19">
        <f t="shared" si="262"/>
        <v>287701357.83500522</v>
      </c>
      <c r="N168" s="19">
        <f t="shared" si="262"/>
        <v>288606000.88491416</v>
      </c>
      <c r="O168" s="19">
        <f t="shared" si="262"/>
        <v>274493585.75205886</v>
      </c>
      <c r="P168" s="19">
        <f t="shared" si="262"/>
        <v>277717436.52730918</v>
      </c>
      <c r="Q168" s="19">
        <f t="shared" si="262"/>
        <v>280892660.40493929</v>
      </c>
      <c r="R168" s="19">
        <f t="shared" si="262"/>
        <v>426030148.49011785</v>
      </c>
      <c r="S168" s="19">
        <f t="shared" si="262"/>
        <v>283379795.10771358</v>
      </c>
      <c r="T168" s="19">
        <f t="shared" si="262"/>
        <v>286461383.93000376</v>
      </c>
      <c r="U168" s="19">
        <f t="shared" si="262"/>
        <v>289497021.13390464</v>
      </c>
      <c r="V168" s="19">
        <f t="shared" si="262"/>
        <v>294401419.89751089</v>
      </c>
      <c r="W168" s="19">
        <f t="shared" si="262"/>
        <v>297323199.72226661</v>
      </c>
      <c r="X168" s="19">
        <f t="shared" si="262"/>
        <v>450302493.89284176</v>
      </c>
      <c r="Y168" s="19">
        <f t="shared" si="262"/>
        <v>299104783.19742852</v>
      </c>
      <c r="Z168" s="19">
        <f t="shared" si="262"/>
        <v>301948778.5334782</v>
      </c>
      <c r="AA168" s="19">
        <f t="shared" si="262"/>
        <v>306679982.87934047</v>
      </c>
      <c r="AB168" s="19">
        <f t="shared" si="262"/>
        <v>310854021.79883343</v>
      </c>
      <c r="AC168" s="19">
        <f t="shared" si="262"/>
        <v>314970311.6180473</v>
      </c>
      <c r="AD168" s="19">
        <f t="shared" si="262"/>
        <v>478544370.64588499</v>
      </c>
      <c r="AE168" s="19">
        <f t="shared" si="262"/>
        <v>318853124.76367724</v>
      </c>
      <c r="AF168" s="19">
        <f t="shared" si="262"/>
        <v>322853581.73152941</v>
      </c>
      <c r="AG168" s="19">
        <f t="shared" si="262"/>
        <v>326798473.59270251</v>
      </c>
      <c r="AH168" s="19">
        <f t="shared" si="262"/>
        <v>332597998.30312186</v>
      </c>
      <c r="AI168" s="19">
        <f t="shared" ref="AI168:BJ168" si="263">SUM(AI160:AI167)</f>
        <v>336409601.63686639</v>
      </c>
      <c r="AJ168" s="19">
        <f t="shared" si="263"/>
        <v>510252036.53749877</v>
      </c>
      <c r="AK168" s="19">
        <f t="shared" si="263"/>
        <v>339417592.42985189</v>
      </c>
      <c r="AL168" s="19">
        <f t="shared" si="263"/>
        <v>343128257.81260121</v>
      </c>
      <c r="AM168" s="19">
        <f t="shared" si="263"/>
        <v>348708444.52806866</v>
      </c>
      <c r="AN168" s="19">
        <f t="shared" si="263"/>
        <v>353387164.18617147</v>
      </c>
      <c r="AO168" s="19">
        <f t="shared" si="263"/>
        <v>358003732.83252722</v>
      </c>
      <c r="AP168" s="19">
        <f t="shared" si="263"/>
        <v>543838059.61734033</v>
      </c>
      <c r="AQ168" s="19">
        <f t="shared" si="263"/>
        <v>362302968.63107878</v>
      </c>
      <c r="AR168" s="19">
        <f t="shared" si="263"/>
        <v>366796745.26756787</v>
      </c>
      <c r="AS168" s="19">
        <f t="shared" si="263"/>
        <v>371229828.6320343</v>
      </c>
      <c r="AT168" s="19">
        <f t="shared" si="263"/>
        <v>377499475.58161962</v>
      </c>
      <c r="AU168" s="19">
        <f t="shared" si="263"/>
        <v>381788776.8755486</v>
      </c>
      <c r="AV168" s="19">
        <f t="shared" si="263"/>
        <v>579029074.48919022</v>
      </c>
      <c r="AW168" s="19">
        <f t="shared" si="263"/>
        <v>385134834.6274175</v>
      </c>
      <c r="AX168" s="19">
        <f t="shared" si="263"/>
        <v>389313951.11752129</v>
      </c>
      <c r="AY168" s="19">
        <f t="shared" si="263"/>
        <v>395342916.17415434</v>
      </c>
      <c r="AZ168" s="19">
        <f t="shared" si="263"/>
        <v>400564345.48032022</v>
      </c>
      <c r="BA168" s="19">
        <f t="shared" si="263"/>
        <v>405716102.45217669</v>
      </c>
      <c r="BB168" s="19">
        <f t="shared" si="263"/>
        <v>616198032.45317841</v>
      </c>
      <c r="BC168" s="19">
        <f t="shared" si="263"/>
        <v>410430974.65117466</v>
      </c>
      <c r="BD168" s="19">
        <f t="shared" si="263"/>
        <v>415445100.62357163</v>
      </c>
      <c r="BE168" s="19">
        <f t="shared" si="263"/>
        <v>420390730.56582475</v>
      </c>
      <c r="BF168" s="19">
        <f t="shared" si="263"/>
        <v>427153919.48558187</v>
      </c>
      <c r="BG168" s="19">
        <f t="shared" si="263"/>
        <v>431940224.25893855</v>
      </c>
      <c r="BH168" s="19">
        <f t="shared" si="263"/>
        <v>436659960.37444127</v>
      </c>
      <c r="BI168" s="19">
        <f t="shared" si="263"/>
        <v>441313672.88066739</v>
      </c>
      <c r="BJ168" s="19">
        <f t="shared" si="263"/>
        <v>445901910.02447468</v>
      </c>
    </row>
    <row r="169" spans="1:62" ht="13.5" thickBot="1" x14ac:dyDescent="0.25">
      <c r="C169" s="149"/>
      <c r="D169" s="149"/>
      <c r="E169" s="149"/>
      <c r="F169" s="149"/>
      <c r="G169" s="149"/>
      <c r="H169" s="149"/>
      <c r="I169" s="149"/>
      <c r="J169" s="149"/>
      <c r="K169" s="149"/>
      <c r="L169" s="149"/>
      <c r="M169" s="149"/>
      <c r="N169" s="149"/>
      <c r="O169" s="149"/>
      <c r="P169" s="149"/>
      <c r="Q169" s="149"/>
      <c r="R169" s="149"/>
      <c r="S169" s="149"/>
      <c r="T169" s="149"/>
      <c r="U169" s="149"/>
      <c r="V169" s="149"/>
      <c r="W169" s="149"/>
      <c r="X169" s="149"/>
      <c r="Y169" s="149"/>
      <c r="Z169" s="149"/>
      <c r="AA169" s="149"/>
      <c r="AB169" s="149"/>
      <c r="AC169" s="149"/>
      <c r="AD169" s="149"/>
      <c r="AE169" s="149"/>
      <c r="AF169" s="149"/>
      <c r="AG169" s="149"/>
      <c r="AH169" s="149"/>
      <c r="AI169" s="149"/>
      <c r="AJ169" s="149"/>
      <c r="AK169" s="149"/>
      <c r="AL169" s="149"/>
      <c r="AM169" s="149"/>
      <c r="AN169" s="149"/>
      <c r="AO169" s="149"/>
      <c r="AP169" s="149"/>
      <c r="AQ169" s="149"/>
      <c r="AR169" s="149"/>
      <c r="AS169" s="149"/>
      <c r="AT169" s="149"/>
      <c r="AU169" s="149"/>
      <c r="AV169" s="149"/>
      <c r="AW169" s="149"/>
      <c r="AX169" s="149"/>
      <c r="AY169" s="149"/>
      <c r="AZ169" s="149"/>
      <c r="BA169" s="149"/>
      <c r="BB169" s="149"/>
      <c r="BC169" s="149"/>
      <c r="BD169" s="149"/>
      <c r="BE169" s="149"/>
      <c r="BF169" s="149"/>
      <c r="BG169" s="149"/>
      <c r="BH169" s="149"/>
      <c r="BI169" s="149"/>
      <c r="BJ169" s="149"/>
    </row>
    <row r="170" spans="1:62" s="7" customFormat="1" ht="13.5" thickBot="1" x14ac:dyDescent="0.25">
      <c r="A170" s="90" t="s">
        <v>56</v>
      </c>
      <c r="B170" s="122"/>
      <c r="C170" s="21">
        <f t="shared" ref="C170:AH170" si="264">+C3</f>
        <v>44957</v>
      </c>
      <c r="D170" s="21">
        <f t="shared" si="264"/>
        <v>44985</v>
      </c>
      <c r="E170" s="21">
        <f t="shared" si="264"/>
        <v>45016</v>
      </c>
      <c r="F170" s="21">
        <f t="shared" si="264"/>
        <v>45046</v>
      </c>
      <c r="G170" s="21">
        <f t="shared" si="264"/>
        <v>45077</v>
      </c>
      <c r="H170" s="21">
        <f t="shared" si="264"/>
        <v>45107</v>
      </c>
      <c r="I170" s="21">
        <f t="shared" si="264"/>
        <v>45138</v>
      </c>
      <c r="J170" s="21">
        <f t="shared" si="264"/>
        <v>45169</v>
      </c>
      <c r="K170" s="21">
        <f t="shared" si="264"/>
        <v>45199</v>
      </c>
      <c r="L170" s="21">
        <f t="shared" si="264"/>
        <v>45230</v>
      </c>
      <c r="M170" s="21">
        <f t="shared" si="264"/>
        <v>45260</v>
      </c>
      <c r="N170" s="21">
        <f t="shared" si="264"/>
        <v>45291</v>
      </c>
      <c r="O170" s="21">
        <f t="shared" si="264"/>
        <v>45322</v>
      </c>
      <c r="P170" s="21">
        <f t="shared" si="264"/>
        <v>45351</v>
      </c>
      <c r="Q170" s="21">
        <f t="shared" si="264"/>
        <v>45382</v>
      </c>
      <c r="R170" s="21">
        <f t="shared" si="264"/>
        <v>45412</v>
      </c>
      <c r="S170" s="21">
        <f t="shared" si="264"/>
        <v>45443</v>
      </c>
      <c r="T170" s="21">
        <f t="shared" si="264"/>
        <v>45473</v>
      </c>
      <c r="U170" s="21">
        <f t="shared" si="264"/>
        <v>45504</v>
      </c>
      <c r="V170" s="21">
        <f t="shared" si="264"/>
        <v>45535</v>
      </c>
      <c r="W170" s="21">
        <f t="shared" si="264"/>
        <v>45565</v>
      </c>
      <c r="X170" s="21">
        <f t="shared" si="264"/>
        <v>45596</v>
      </c>
      <c r="Y170" s="21">
        <f t="shared" si="264"/>
        <v>45626</v>
      </c>
      <c r="Z170" s="21">
        <f t="shared" si="264"/>
        <v>45657</v>
      </c>
      <c r="AA170" s="21">
        <f t="shared" si="264"/>
        <v>45688</v>
      </c>
      <c r="AB170" s="21">
        <f t="shared" si="264"/>
        <v>45716</v>
      </c>
      <c r="AC170" s="21">
        <f t="shared" si="264"/>
        <v>45747</v>
      </c>
      <c r="AD170" s="21">
        <f t="shared" si="264"/>
        <v>45777</v>
      </c>
      <c r="AE170" s="21">
        <f t="shared" si="264"/>
        <v>45808</v>
      </c>
      <c r="AF170" s="21">
        <f t="shared" si="264"/>
        <v>45838</v>
      </c>
      <c r="AG170" s="21">
        <f t="shared" si="264"/>
        <v>45869</v>
      </c>
      <c r="AH170" s="21">
        <f t="shared" si="264"/>
        <v>45900</v>
      </c>
      <c r="AI170" s="21">
        <f t="shared" ref="AI170:BJ170" si="265">+AI3</f>
        <v>45930</v>
      </c>
      <c r="AJ170" s="21">
        <f t="shared" si="265"/>
        <v>45961</v>
      </c>
      <c r="AK170" s="21">
        <f t="shared" si="265"/>
        <v>45991</v>
      </c>
      <c r="AL170" s="21">
        <f t="shared" si="265"/>
        <v>46022</v>
      </c>
      <c r="AM170" s="21">
        <f t="shared" si="265"/>
        <v>46053</v>
      </c>
      <c r="AN170" s="21">
        <f t="shared" si="265"/>
        <v>46081</v>
      </c>
      <c r="AO170" s="21">
        <f t="shared" si="265"/>
        <v>46112</v>
      </c>
      <c r="AP170" s="21">
        <f t="shared" si="265"/>
        <v>46142</v>
      </c>
      <c r="AQ170" s="21">
        <f t="shared" si="265"/>
        <v>46173</v>
      </c>
      <c r="AR170" s="21">
        <f t="shared" si="265"/>
        <v>46203</v>
      </c>
      <c r="AS170" s="21">
        <f t="shared" si="265"/>
        <v>46234</v>
      </c>
      <c r="AT170" s="21">
        <f t="shared" si="265"/>
        <v>46265</v>
      </c>
      <c r="AU170" s="21">
        <f t="shared" si="265"/>
        <v>46295</v>
      </c>
      <c r="AV170" s="21">
        <f t="shared" si="265"/>
        <v>46326</v>
      </c>
      <c r="AW170" s="21">
        <f t="shared" si="265"/>
        <v>46356</v>
      </c>
      <c r="AX170" s="21">
        <f t="shared" si="265"/>
        <v>46387</v>
      </c>
      <c r="AY170" s="21">
        <f t="shared" si="265"/>
        <v>46418</v>
      </c>
      <c r="AZ170" s="21">
        <f t="shared" si="265"/>
        <v>46446</v>
      </c>
      <c r="BA170" s="21">
        <f t="shared" si="265"/>
        <v>46477</v>
      </c>
      <c r="BB170" s="21">
        <f t="shared" si="265"/>
        <v>46507</v>
      </c>
      <c r="BC170" s="21">
        <f t="shared" si="265"/>
        <v>46538</v>
      </c>
      <c r="BD170" s="21">
        <f t="shared" si="265"/>
        <v>46568</v>
      </c>
      <c r="BE170" s="21">
        <f t="shared" si="265"/>
        <v>46599</v>
      </c>
      <c r="BF170" s="21">
        <f t="shared" si="265"/>
        <v>46630</v>
      </c>
      <c r="BG170" s="21">
        <f t="shared" si="265"/>
        <v>46660</v>
      </c>
      <c r="BH170" s="21">
        <f t="shared" si="265"/>
        <v>46691</v>
      </c>
      <c r="BI170" s="21">
        <f t="shared" si="265"/>
        <v>46721</v>
      </c>
      <c r="BJ170" s="21">
        <f t="shared" si="265"/>
        <v>46752</v>
      </c>
    </row>
    <row r="171" spans="1:62" s="7" customFormat="1" x14ac:dyDescent="0.2">
      <c r="A171" s="6" t="str">
        <f t="shared" ref="A171:A177" si="266">+A160</f>
        <v>LINEA 1</v>
      </c>
      <c r="B171" s="118"/>
      <c r="C171" s="22">
        <f t="shared" ref="C171:AH171" si="267">+C7</f>
        <v>0</v>
      </c>
      <c r="D171" s="22">
        <f t="shared" si="267"/>
        <v>0</v>
      </c>
      <c r="E171" s="22">
        <f t="shared" si="267"/>
        <v>0</v>
      </c>
      <c r="F171" s="22">
        <f t="shared" si="267"/>
        <v>0</v>
      </c>
      <c r="G171" s="22">
        <f t="shared" si="267"/>
        <v>0</v>
      </c>
      <c r="H171" s="22">
        <f t="shared" si="267"/>
        <v>0</v>
      </c>
      <c r="I171" s="22">
        <f t="shared" si="267"/>
        <v>0</v>
      </c>
      <c r="J171" s="22">
        <f t="shared" si="267"/>
        <v>0</v>
      </c>
      <c r="K171" s="22">
        <f t="shared" si="267"/>
        <v>0</v>
      </c>
      <c r="L171" s="22">
        <f t="shared" si="267"/>
        <v>0</v>
      </c>
      <c r="M171" s="22">
        <f t="shared" si="267"/>
        <v>0</v>
      </c>
      <c r="N171" s="22">
        <f t="shared" si="267"/>
        <v>0</v>
      </c>
      <c r="O171" s="22">
        <f t="shared" si="267"/>
        <v>0</v>
      </c>
      <c r="P171" s="22">
        <f t="shared" si="267"/>
        <v>0</v>
      </c>
      <c r="Q171" s="22">
        <f t="shared" si="267"/>
        <v>0</v>
      </c>
      <c r="R171" s="22">
        <f t="shared" si="267"/>
        <v>0</v>
      </c>
      <c r="S171" s="22">
        <f t="shared" si="267"/>
        <v>0</v>
      </c>
      <c r="T171" s="22">
        <f t="shared" si="267"/>
        <v>0</v>
      </c>
      <c r="U171" s="22">
        <f t="shared" si="267"/>
        <v>0</v>
      </c>
      <c r="V171" s="22">
        <f t="shared" si="267"/>
        <v>0</v>
      </c>
      <c r="W171" s="22">
        <f t="shared" si="267"/>
        <v>0</v>
      </c>
      <c r="X171" s="22">
        <f t="shared" si="267"/>
        <v>0</v>
      </c>
      <c r="Y171" s="22">
        <f t="shared" si="267"/>
        <v>0</v>
      </c>
      <c r="Z171" s="22">
        <f t="shared" si="267"/>
        <v>0</v>
      </c>
      <c r="AA171" s="22">
        <f t="shared" si="267"/>
        <v>0</v>
      </c>
      <c r="AB171" s="22">
        <f t="shared" si="267"/>
        <v>0</v>
      </c>
      <c r="AC171" s="22">
        <f t="shared" si="267"/>
        <v>0</v>
      </c>
      <c r="AD171" s="22">
        <f t="shared" si="267"/>
        <v>0</v>
      </c>
      <c r="AE171" s="22">
        <f t="shared" si="267"/>
        <v>0</v>
      </c>
      <c r="AF171" s="22">
        <f t="shared" si="267"/>
        <v>0</v>
      </c>
      <c r="AG171" s="22">
        <f t="shared" si="267"/>
        <v>0</v>
      </c>
      <c r="AH171" s="22">
        <f t="shared" si="267"/>
        <v>0</v>
      </c>
      <c r="AI171" s="22">
        <f t="shared" ref="AI171:BJ171" si="268">+AI7</f>
        <v>0</v>
      </c>
      <c r="AJ171" s="22">
        <f t="shared" si="268"/>
        <v>0</v>
      </c>
      <c r="AK171" s="22">
        <f t="shared" si="268"/>
        <v>0</v>
      </c>
      <c r="AL171" s="22">
        <f t="shared" si="268"/>
        <v>0</v>
      </c>
      <c r="AM171" s="22">
        <f t="shared" si="268"/>
        <v>0</v>
      </c>
      <c r="AN171" s="22">
        <f t="shared" si="268"/>
        <v>0</v>
      </c>
      <c r="AO171" s="22">
        <f t="shared" si="268"/>
        <v>0</v>
      </c>
      <c r="AP171" s="22">
        <f t="shared" si="268"/>
        <v>0</v>
      </c>
      <c r="AQ171" s="22">
        <f t="shared" si="268"/>
        <v>0</v>
      </c>
      <c r="AR171" s="22">
        <f t="shared" si="268"/>
        <v>0</v>
      </c>
      <c r="AS171" s="22">
        <f t="shared" si="268"/>
        <v>0</v>
      </c>
      <c r="AT171" s="22">
        <f t="shared" si="268"/>
        <v>0</v>
      </c>
      <c r="AU171" s="22">
        <f t="shared" si="268"/>
        <v>0</v>
      </c>
      <c r="AV171" s="22">
        <f t="shared" si="268"/>
        <v>0</v>
      </c>
      <c r="AW171" s="22">
        <f t="shared" si="268"/>
        <v>0</v>
      </c>
      <c r="AX171" s="22">
        <f t="shared" si="268"/>
        <v>0</v>
      </c>
      <c r="AY171" s="22">
        <f t="shared" si="268"/>
        <v>0</v>
      </c>
      <c r="AZ171" s="22">
        <f t="shared" si="268"/>
        <v>0</v>
      </c>
      <c r="BA171" s="22">
        <f t="shared" si="268"/>
        <v>0</v>
      </c>
      <c r="BB171" s="22">
        <f t="shared" si="268"/>
        <v>0</v>
      </c>
      <c r="BC171" s="22">
        <f t="shared" si="268"/>
        <v>0</v>
      </c>
      <c r="BD171" s="22">
        <f t="shared" si="268"/>
        <v>0</v>
      </c>
      <c r="BE171" s="22">
        <f t="shared" si="268"/>
        <v>0</v>
      </c>
      <c r="BF171" s="22">
        <f t="shared" si="268"/>
        <v>0</v>
      </c>
      <c r="BG171" s="22">
        <f t="shared" si="268"/>
        <v>0</v>
      </c>
      <c r="BH171" s="22">
        <f t="shared" si="268"/>
        <v>0</v>
      </c>
      <c r="BI171" s="22">
        <f t="shared" si="268"/>
        <v>0</v>
      </c>
      <c r="BJ171" s="22">
        <f t="shared" si="268"/>
        <v>0</v>
      </c>
    </row>
    <row r="172" spans="1:62" s="7" customFormat="1" x14ac:dyDescent="0.2">
      <c r="A172" s="6" t="str">
        <f t="shared" si="266"/>
        <v>LINEA 2</v>
      </c>
      <c r="B172" s="119"/>
      <c r="C172" s="17">
        <f t="shared" ref="C172:AH172" si="269">+C19</f>
        <v>0</v>
      </c>
      <c r="D172" s="17">
        <f t="shared" si="269"/>
        <v>0</v>
      </c>
      <c r="E172" s="17">
        <f t="shared" si="269"/>
        <v>0</v>
      </c>
      <c r="F172" s="17">
        <f t="shared" si="269"/>
        <v>0</v>
      </c>
      <c r="G172" s="17">
        <f t="shared" si="269"/>
        <v>0</v>
      </c>
      <c r="H172" s="17">
        <f t="shared" si="269"/>
        <v>0</v>
      </c>
      <c r="I172" s="17">
        <f t="shared" si="269"/>
        <v>0</v>
      </c>
      <c r="J172" s="17">
        <f t="shared" si="269"/>
        <v>0</v>
      </c>
      <c r="K172" s="17">
        <f t="shared" si="269"/>
        <v>0</v>
      </c>
      <c r="L172" s="17">
        <f t="shared" si="269"/>
        <v>0</v>
      </c>
      <c r="M172" s="17">
        <f t="shared" si="269"/>
        <v>0</v>
      </c>
      <c r="N172" s="17">
        <f t="shared" si="269"/>
        <v>0</v>
      </c>
      <c r="O172" s="17">
        <f t="shared" si="269"/>
        <v>0</v>
      </c>
      <c r="P172" s="17">
        <f t="shared" si="269"/>
        <v>0</v>
      </c>
      <c r="Q172" s="17">
        <f t="shared" si="269"/>
        <v>0</v>
      </c>
      <c r="R172" s="17">
        <f t="shared" si="269"/>
        <v>0</v>
      </c>
      <c r="S172" s="17">
        <f t="shared" si="269"/>
        <v>0</v>
      </c>
      <c r="T172" s="17">
        <f t="shared" si="269"/>
        <v>0</v>
      </c>
      <c r="U172" s="17">
        <f t="shared" si="269"/>
        <v>0</v>
      </c>
      <c r="V172" s="17">
        <f t="shared" si="269"/>
        <v>0</v>
      </c>
      <c r="W172" s="17">
        <f t="shared" si="269"/>
        <v>0</v>
      </c>
      <c r="X172" s="17">
        <f t="shared" si="269"/>
        <v>0</v>
      </c>
      <c r="Y172" s="17">
        <f t="shared" si="269"/>
        <v>0</v>
      </c>
      <c r="Z172" s="17">
        <f t="shared" si="269"/>
        <v>0</v>
      </c>
      <c r="AA172" s="17">
        <f t="shared" si="269"/>
        <v>0</v>
      </c>
      <c r="AB172" s="17">
        <f t="shared" si="269"/>
        <v>0</v>
      </c>
      <c r="AC172" s="17">
        <f t="shared" si="269"/>
        <v>0</v>
      </c>
      <c r="AD172" s="17">
        <f t="shared" si="269"/>
        <v>0</v>
      </c>
      <c r="AE172" s="17">
        <f t="shared" si="269"/>
        <v>0</v>
      </c>
      <c r="AF172" s="17">
        <f t="shared" si="269"/>
        <v>0</v>
      </c>
      <c r="AG172" s="17">
        <f t="shared" si="269"/>
        <v>0</v>
      </c>
      <c r="AH172" s="17">
        <f t="shared" si="269"/>
        <v>0</v>
      </c>
      <c r="AI172" s="17">
        <f t="shared" ref="AI172:BJ172" si="270">+AI19</f>
        <v>0</v>
      </c>
      <c r="AJ172" s="17">
        <f t="shared" si="270"/>
        <v>0</v>
      </c>
      <c r="AK172" s="17">
        <f t="shared" si="270"/>
        <v>0</v>
      </c>
      <c r="AL172" s="17">
        <f t="shared" si="270"/>
        <v>0</v>
      </c>
      <c r="AM172" s="17">
        <f t="shared" si="270"/>
        <v>0</v>
      </c>
      <c r="AN172" s="17">
        <f t="shared" si="270"/>
        <v>0</v>
      </c>
      <c r="AO172" s="17">
        <f t="shared" si="270"/>
        <v>0</v>
      </c>
      <c r="AP172" s="17">
        <f t="shared" si="270"/>
        <v>0</v>
      </c>
      <c r="AQ172" s="17">
        <f t="shared" si="270"/>
        <v>0</v>
      </c>
      <c r="AR172" s="17">
        <f t="shared" si="270"/>
        <v>0</v>
      </c>
      <c r="AS172" s="17">
        <f t="shared" si="270"/>
        <v>0</v>
      </c>
      <c r="AT172" s="17">
        <f t="shared" si="270"/>
        <v>0</v>
      </c>
      <c r="AU172" s="17">
        <f t="shared" si="270"/>
        <v>0</v>
      </c>
      <c r="AV172" s="17">
        <f t="shared" si="270"/>
        <v>0</v>
      </c>
      <c r="AW172" s="17">
        <f t="shared" si="270"/>
        <v>0</v>
      </c>
      <c r="AX172" s="17">
        <f t="shared" si="270"/>
        <v>0</v>
      </c>
      <c r="AY172" s="17">
        <f t="shared" si="270"/>
        <v>0</v>
      </c>
      <c r="AZ172" s="17">
        <f t="shared" si="270"/>
        <v>0</v>
      </c>
      <c r="BA172" s="17">
        <f t="shared" si="270"/>
        <v>0</v>
      </c>
      <c r="BB172" s="17">
        <f t="shared" si="270"/>
        <v>0</v>
      </c>
      <c r="BC172" s="17">
        <f t="shared" si="270"/>
        <v>0</v>
      </c>
      <c r="BD172" s="17">
        <f t="shared" si="270"/>
        <v>0</v>
      </c>
      <c r="BE172" s="17">
        <f t="shared" si="270"/>
        <v>0</v>
      </c>
      <c r="BF172" s="17">
        <f t="shared" si="270"/>
        <v>0</v>
      </c>
      <c r="BG172" s="17">
        <f t="shared" si="270"/>
        <v>0</v>
      </c>
      <c r="BH172" s="17">
        <f t="shared" si="270"/>
        <v>0</v>
      </c>
      <c r="BI172" s="17">
        <f t="shared" si="270"/>
        <v>0</v>
      </c>
      <c r="BJ172" s="17">
        <f t="shared" si="270"/>
        <v>0</v>
      </c>
    </row>
    <row r="173" spans="1:62" s="7" customFormat="1" x14ac:dyDescent="0.2">
      <c r="A173" s="6" t="str">
        <f t="shared" si="266"/>
        <v>LINEA 3</v>
      </c>
      <c r="B173" s="119"/>
      <c r="C173" s="17">
        <f t="shared" ref="C173:AH173" si="271">+C31</f>
        <v>0</v>
      </c>
      <c r="D173" s="17">
        <f t="shared" si="271"/>
        <v>0</v>
      </c>
      <c r="E173" s="17">
        <f t="shared" si="271"/>
        <v>0</v>
      </c>
      <c r="F173" s="17">
        <f t="shared" si="271"/>
        <v>0</v>
      </c>
      <c r="G173" s="17">
        <f t="shared" si="271"/>
        <v>0</v>
      </c>
      <c r="H173" s="17">
        <f t="shared" si="271"/>
        <v>0</v>
      </c>
      <c r="I173" s="17">
        <f t="shared" si="271"/>
        <v>0</v>
      </c>
      <c r="J173" s="17">
        <f t="shared" si="271"/>
        <v>0</v>
      </c>
      <c r="K173" s="17">
        <f t="shared" si="271"/>
        <v>0</v>
      </c>
      <c r="L173" s="17">
        <f t="shared" si="271"/>
        <v>0</v>
      </c>
      <c r="M173" s="17">
        <f t="shared" si="271"/>
        <v>0</v>
      </c>
      <c r="N173" s="17">
        <f t="shared" si="271"/>
        <v>0</v>
      </c>
      <c r="O173" s="17">
        <f t="shared" si="271"/>
        <v>0</v>
      </c>
      <c r="P173" s="17">
        <f t="shared" si="271"/>
        <v>0</v>
      </c>
      <c r="Q173" s="17">
        <f t="shared" si="271"/>
        <v>0</v>
      </c>
      <c r="R173" s="17">
        <f t="shared" si="271"/>
        <v>0</v>
      </c>
      <c r="S173" s="17">
        <f t="shared" si="271"/>
        <v>0</v>
      </c>
      <c r="T173" s="17">
        <f t="shared" si="271"/>
        <v>0</v>
      </c>
      <c r="U173" s="17">
        <f t="shared" si="271"/>
        <v>0</v>
      </c>
      <c r="V173" s="17">
        <f t="shared" si="271"/>
        <v>0</v>
      </c>
      <c r="W173" s="17">
        <f t="shared" si="271"/>
        <v>0</v>
      </c>
      <c r="X173" s="17">
        <f t="shared" si="271"/>
        <v>0</v>
      </c>
      <c r="Y173" s="17">
        <f t="shared" si="271"/>
        <v>0</v>
      </c>
      <c r="Z173" s="17">
        <f t="shared" si="271"/>
        <v>0</v>
      </c>
      <c r="AA173" s="17">
        <f t="shared" si="271"/>
        <v>0</v>
      </c>
      <c r="AB173" s="17">
        <f t="shared" si="271"/>
        <v>0</v>
      </c>
      <c r="AC173" s="17">
        <f t="shared" si="271"/>
        <v>0</v>
      </c>
      <c r="AD173" s="17">
        <f t="shared" si="271"/>
        <v>0</v>
      </c>
      <c r="AE173" s="17">
        <f t="shared" si="271"/>
        <v>0</v>
      </c>
      <c r="AF173" s="17">
        <f t="shared" si="271"/>
        <v>0</v>
      </c>
      <c r="AG173" s="17">
        <f t="shared" si="271"/>
        <v>0</v>
      </c>
      <c r="AH173" s="17">
        <f t="shared" si="271"/>
        <v>0</v>
      </c>
      <c r="AI173" s="17">
        <f t="shared" ref="AI173:BJ173" si="272">+AI31</f>
        <v>0</v>
      </c>
      <c r="AJ173" s="17">
        <f t="shared" si="272"/>
        <v>0</v>
      </c>
      <c r="AK173" s="17">
        <f t="shared" si="272"/>
        <v>0</v>
      </c>
      <c r="AL173" s="17">
        <f t="shared" si="272"/>
        <v>0</v>
      </c>
      <c r="AM173" s="17">
        <f t="shared" si="272"/>
        <v>0</v>
      </c>
      <c r="AN173" s="17">
        <f t="shared" si="272"/>
        <v>0</v>
      </c>
      <c r="AO173" s="17">
        <f t="shared" si="272"/>
        <v>0</v>
      </c>
      <c r="AP173" s="17">
        <f t="shared" si="272"/>
        <v>0</v>
      </c>
      <c r="AQ173" s="17">
        <f t="shared" si="272"/>
        <v>0</v>
      </c>
      <c r="AR173" s="17">
        <f t="shared" si="272"/>
        <v>0</v>
      </c>
      <c r="AS173" s="17">
        <f t="shared" si="272"/>
        <v>0</v>
      </c>
      <c r="AT173" s="17">
        <f t="shared" si="272"/>
        <v>0</v>
      </c>
      <c r="AU173" s="17">
        <f t="shared" si="272"/>
        <v>0</v>
      </c>
      <c r="AV173" s="17">
        <f t="shared" si="272"/>
        <v>0</v>
      </c>
      <c r="AW173" s="17">
        <f t="shared" si="272"/>
        <v>0</v>
      </c>
      <c r="AX173" s="17">
        <f t="shared" si="272"/>
        <v>0</v>
      </c>
      <c r="AY173" s="17">
        <f t="shared" si="272"/>
        <v>0</v>
      </c>
      <c r="AZ173" s="17">
        <f t="shared" si="272"/>
        <v>0</v>
      </c>
      <c r="BA173" s="17">
        <f t="shared" si="272"/>
        <v>0</v>
      </c>
      <c r="BB173" s="17">
        <f t="shared" si="272"/>
        <v>0</v>
      </c>
      <c r="BC173" s="17">
        <f t="shared" si="272"/>
        <v>0</v>
      </c>
      <c r="BD173" s="17">
        <f t="shared" si="272"/>
        <v>0</v>
      </c>
      <c r="BE173" s="17">
        <f t="shared" si="272"/>
        <v>0</v>
      </c>
      <c r="BF173" s="17">
        <f t="shared" si="272"/>
        <v>0</v>
      </c>
      <c r="BG173" s="17">
        <f t="shared" si="272"/>
        <v>0</v>
      </c>
      <c r="BH173" s="17">
        <f t="shared" si="272"/>
        <v>0</v>
      </c>
      <c r="BI173" s="17">
        <f t="shared" si="272"/>
        <v>0</v>
      </c>
      <c r="BJ173" s="17">
        <f t="shared" si="272"/>
        <v>0</v>
      </c>
    </row>
    <row r="174" spans="1:62" s="7" customFormat="1" x14ac:dyDescent="0.2">
      <c r="A174" s="6" t="str">
        <f t="shared" si="266"/>
        <v>LINEA 4</v>
      </c>
      <c r="B174" s="119"/>
      <c r="C174" s="17">
        <f t="shared" ref="C174:AH174" si="273">+C43</f>
        <v>0</v>
      </c>
      <c r="D174" s="17">
        <f t="shared" si="273"/>
        <v>0</v>
      </c>
      <c r="E174" s="17">
        <f t="shared" si="273"/>
        <v>0</v>
      </c>
      <c r="F174" s="17">
        <f t="shared" si="273"/>
        <v>0</v>
      </c>
      <c r="G174" s="17">
        <f t="shared" si="273"/>
        <v>0</v>
      </c>
      <c r="H174" s="17">
        <f t="shared" si="273"/>
        <v>0</v>
      </c>
      <c r="I174" s="17">
        <f t="shared" si="273"/>
        <v>0</v>
      </c>
      <c r="J174" s="17">
        <f t="shared" si="273"/>
        <v>0</v>
      </c>
      <c r="K174" s="17">
        <f t="shared" si="273"/>
        <v>0</v>
      </c>
      <c r="L174" s="17">
        <f t="shared" si="273"/>
        <v>0</v>
      </c>
      <c r="M174" s="17">
        <f t="shared" si="273"/>
        <v>0</v>
      </c>
      <c r="N174" s="17">
        <f t="shared" si="273"/>
        <v>0</v>
      </c>
      <c r="O174" s="17">
        <f t="shared" si="273"/>
        <v>0</v>
      </c>
      <c r="P174" s="17">
        <f t="shared" si="273"/>
        <v>0</v>
      </c>
      <c r="Q174" s="17">
        <f t="shared" si="273"/>
        <v>0</v>
      </c>
      <c r="R174" s="17">
        <f t="shared" si="273"/>
        <v>0</v>
      </c>
      <c r="S174" s="17">
        <f t="shared" si="273"/>
        <v>0</v>
      </c>
      <c r="T174" s="17">
        <f t="shared" si="273"/>
        <v>0</v>
      </c>
      <c r="U174" s="17">
        <f t="shared" si="273"/>
        <v>0</v>
      </c>
      <c r="V174" s="17">
        <f t="shared" si="273"/>
        <v>0</v>
      </c>
      <c r="W174" s="17">
        <f t="shared" si="273"/>
        <v>0</v>
      </c>
      <c r="X174" s="17">
        <f t="shared" si="273"/>
        <v>0</v>
      </c>
      <c r="Y174" s="17">
        <f t="shared" si="273"/>
        <v>0</v>
      </c>
      <c r="Z174" s="17">
        <f t="shared" si="273"/>
        <v>0</v>
      </c>
      <c r="AA174" s="17">
        <f t="shared" si="273"/>
        <v>0</v>
      </c>
      <c r="AB174" s="17">
        <f t="shared" si="273"/>
        <v>0</v>
      </c>
      <c r="AC174" s="17">
        <f t="shared" si="273"/>
        <v>0</v>
      </c>
      <c r="AD174" s="17">
        <f t="shared" si="273"/>
        <v>0</v>
      </c>
      <c r="AE174" s="17">
        <f t="shared" si="273"/>
        <v>0</v>
      </c>
      <c r="AF174" s="17">
        <f t="shared" si="273"/>
        <v>0</v>
      </c>
      <c r="AG174" s="17">
        <f t="shared" si="273"/>
        <v>0</v>
      </c>
      <c r="AH174" s="17">
        <f t="shared" si="273"/>
        <v>0</v>
      </c>
      <c r="AI174" s="17">
        <f t="shared" ref="AI174:BJ174" si="274">+AI43</f>
        <v>0</v>
      </c>
      <c r="AJ174" s="17">
        <f t="shared" si="274"/>
        <v>0</v>
      </c>
      <c r="AK174" s="17">
        <f t="shared" si="274"/>
        <v>0</v>
      </c>
      <c r="AL174" s="17">
        <f t="shared" si="274"/>
        <v>0</v>
      </c>
      <c r="AM174" s="17">
        <f t="shared" si="274"/>
        <v>0</v>
      </c>
      <c r="AN174" s="17">
        <f t="shared" si="274"/>
        <v>0</v>
      </c>
      <c r="AO174" s="17">
        <f t="shared" si="274"/>
        <v>0</v>
      </c>
      <c r="AP174" s="17">
        <f t="shared" si="274"/>
        <v>0</v>
      </c>
      <c r="AQ174" s="17">
        <f t="shared" si="274"/>
        <v>0</v>
      </c>
      <c r="AR174" s="17">
        <f t="shared" si="274"/>
        <v>0</v>
      </c>
      <c r="AS174" s="17">
        <f t="shared" si="274"/>
        <v>0</v>
      </c>
      <c r="AT174" s="17">
        <f t="shared" si="274"/>
        <v>0</v>
      </c>
      <c r="AU174" s="17">
        <f t="shared" si="274"/>
        <v>0</v>
      </c>
      <c r="AV174" s="17">
        <f t="shared" si="274"/>
        <v>0</v>
      </c>
      <c r="AW174" s="17">
        <f t="shared" si="274"/>
        <v>0</v>
      </c>
      <c r="AX174" s="17">
        <f t="shared" si="274"/>
        <v>0</v>
      </c>
      <c r="AY174" s="17">
        <f t="shared" si="274"/>
        <v>0</v>
      </c>
      <c r="AZ174" s="17">
        <f t="shared" si="274"/>
        <v>0</v>
      </c>
      <c r="BA174" s="17">
        <f t="shared" si="274"/>
        <v>0</v>
      </c>
      <c r="BB174" s="17">
        <f t="shared" si="274"/>
        <v>0</v>
      </c>
      <c r="BC174" s="17">
        <f t="shared" si="274"/>
        <v>0</v>
      </c>
      <c r="BD174" s="17">
        <f t="shared" si="274"/>
        <v>0</v>
      </c>
      <c r="BE174" s="17">
        <f t="shared" si="274"/>
        <v>0</v>
      </c>
      <c r="BF174" s="17">
        <f t="shared" si="274"/>
        <v>0</v>
      </c>
      <c r="BG174" s="17">
        <f t="shared" si="274"/>
        <v>0</v>
      </c>
      <c r="BH174" s="17">
        <f t="shared" si="274"/>
        <v>0</v>
      </c>
      <c r="BI174" s="17">
        <f t="shared" si="274"/>
        <v>0</v>
      </c>
      <c r="BJ174" s="17">
        <f t="shared" si="274"/>
        <v>0</v>
      </c>
    </row>
    <row r="175" spans="1:62" s="7" customFormat="1" x14ac:dyDescent="0.2">
      <c r="A175" s="6" t="str">
        <f t="shared" si="266"/>
        <v>LINEA 5</v>
      </c>
      <c r="B175" s="119"/>
      <c r="C175" s="17">
        <f t="shared" ref="C175:AH175" si="275">+C55</f>
        <v>0</v>
      </c>
      <c r="D175" s="17">
        <f t="shared" si="275"/>
        <v>0</v>
      </c>
      <c r="E175" s="17">
        <f t="shared" si="275"/>
        <v>0</v>
      </c>
      <c r="F175" s="17">
        <f t="shared" si="275"/>
        <v>0</v>
      </c>
      <c r="G175" s="17">
        <f t="shared" si="275"/>
        <v>0</v>
      </c>
      <c r="H175" s="17">
        <f t="shared" si="275"/>
        <v>0</v>
      </c>
      <c r="I175" s="17">
        <f t="shared" si="275"/>
        <v>0</v>
      </c>
      <c r="J175" s="17">
        <f t="shared" si="275"/>
        <v>0</v>
      </c>
      <c r="K175" s="17">
        <f t="shared" si="275"/>
        <v>0</v>
      </c>
      <c r="L175" s="17">
        <f t="shared" si="275"/>
        <v>0</v>
      </c>
      <c r="M175" s="17">
        <f t="shared" si="275"/>
        <v>0</v>
      </c>
      <c r="N175" s="17">
        <f t="shared" si="275"/>
        <v>0</v>
      </c>
      <c r="O175" s="17">
        <f t="shared" si="275"/>
        <v>0</v>
      </c>
      <c r="P175" s="17">
        <f t="shared" si="275"/>
        <v>0</v>
      </c>
      <c r="Q175" s="17">
        <f t="shared" si="275"/>
        <v>0</v>
      </c>
      <c r="R175" s="17">
        <f t="shared" si="275"/>
        <v>0</v>
      </c>
      <c r="S175" s="17">
        <f t="shared" si="275"/>
        <v>0</v>
      </c>
      <c r="T175" s="17">
        <f t="shared" si="275"/>
        <v>0</v>
      </c>
      <c r="U175" s="17">
        <f t="shared" si="275"/>
        <v>0</v>
      </c>
      <c r="V175" s="17">
        <f t="shared" si="275"/>
        <v>0</v>
      </c>
      <c r="W175" s="17">
        <f t="shared" si="275"/>
        <v>0</v>
      </c>
      <c r="X175" s="17">
        <f t="shared" si="275"/>
        <v>0</v>
      </c>
      <c r="Y175" s="17">
        <f t="shared" si="275"/>
        <v>0</v>
      </c>
      <c r="Z175" s="17">
        <f t="shared" si="275"/>
        <v>0</v>
      </c>
      <c r="AA175" s="17">
        <f t="shared" si="275"/>
        <v>0</v>
      </c>
      <c r="AB175" s="17">
        <f t="shared" si="275"/>
        <v>0</v>
      </c>
      <c r="AC175" s="17">
        <f t="shared" si="275"/>
        <v>0</v>
      </c>
      <c r="AD175" s="17">
        <f t="shared" si="275"/>
        <v>0</v>
      </c>
      <c r="AE175" s="17">
        <f t="shared" si="275"/>
        <v>0</v>
      </c>
      <c r="AF175" s="17">
        <f t="shared" si="275"/>
        <v>0</v>
      </c>
      <c r="AG175" s="17">
        <f t="shared" si="275"/>
        <v>0</v>
      </c>
      <c r="AH175" s="17">
        <f t="shared" si="275"/>
        <v>0</v>
      </c>
      <c r="AI175" s="17">
        <f t="shared" ref="AI175:BJ175" si="276">+AI55</f>
        <v>0</v>
      </c>
      <c r="AJ175" s="17">
        <f t="shared" si="276"/>
        <v>0</v>
      </c>
      <c r="AK175" s="17">
        <f t="shared" si="276"/>
        <v>0</v>
      </c>
      <c r="AL175" s="17">
        <f t="shared" si="276"/>
        <v>0</v>
      </c>
      <c r="AM175" s="17">
        <f t="shared" si="276"/>
        <v>0</v>
      </c>
      <c r="AN175" s="17">
        <f t="shared" si="276"/>
        <v>0</v>
      </c>
      <c r="AO175" s="17">
        <f t="shared" si="276"/>
        <v>0</v>
      </c>
      <c r="AP175" s="17">
        <f t="shared" si="276"/>
        <v>0</v>
      </c>
      <c r="AQ175" s="17">
        <f t="shared" si="276"/>
        <v>0</v>
      </c>
      <c r="AR175" s="17">
        <f t="shared" si="276"/>
        <v>0</v>
      </c>
      <c r="AS175" s="17">
        <f t="shared" si="276"/>
        <v>0</v>
      </c>
      <c r="AT175" s="17">
        <f t="shared" si="276"/>
        <v>0</v>
      </c>
      <c r="AU175" s="17">
        <f t="shared" si="276"/>
        <v>0</v>
      </c>
      <c r="AV175" s="17">
        <f t="shared" si="276"/>
        <v>0</v>
      </c>
      <c r="AW175" s="17">
        <f t="shared" si="276"/>
        <v>0</v>
      </c>
      <c r="AX175" s="17">
        <f t="shared" si="276"/>
        <v>0</v>
      </c>
      <c r="AY175" s="17">
        <f t="shared" si="276"/>
        <v>0</v>
      </c>
      <c r="AZ175" s="17">
        <f t="shared" si="276"/>
        <v>0</v>
      </c>
      <c r="BA175" s="17">
        <f t="shared" si="276"/>
        <v>0</v>
      </c>
      <c r="BB175" s="17">
        <f t="shared" si="276"/>
        <v>0</v>
      </c>
      <c r="BC175" s="17">
        <f t="shared" si="276"/>
        <v>0</v>
      </c>
      <c r="BD175" s="17">
        <f t="shared" si="276"/>
        <v>0</v>
      </c>
      <c r="BE175" s="17">
        <f t="shared" si="276"/>
        <v>0</v>
      </c>
      <c r="BF175" s="17">
        <f t="shared" si="276"/>
        <v>0</v>
      </c>
      <c r="BG175" s="17">
        <f t="shared" si="276"/>
        <v>0</v>
      </c>
      <c r="BH175" s="17">
        <f t="shared" si="276"/>
        <v>0</v>
      </c>
      <c r="BI175" s="17">
        <f t="shared" si="276"/>
        <v>0</v>
      </c>
      <c r="BJ175" s="17">
        <f t="shared" si="276"/>
        <v>0</v>
      </c>
    </row>
    <row r="176" spans="1:62" s="7" customFormat="1" x14ac:dyDescent="0.2">
      <c r="A176" s="6" t="str">
        <f t="shared" si="266"/>
        <v>LINEA 6</v>
      </c>
      <c r="B176" s="119"/>
      <c r="C176" s="17">
        <f t="shared" ref="C176:AH176" si="277">+C67</f>
        <v>0</v>
      </c>
      <c r="D176" s="17">
        <f t="shared" si="277"/>
        <v>0</v>
      </c>
      <c r="E176" s="17">
        <f t="shared" si="277"/>
        <v>0</v>
      </c>
      <c r="F176" s="17">
        <f t="shared" si="277"/>
        <v>0</v>
      </c>
      <c r="G176" s="17">
        <f t="shared" si="277"/>
        <v>0</v>
      </c>
      <c r="H176" s="17">
        <f t="shared" si="277"/>
        <v>0</v>
      </c>
      <c r="I176" s="17">
        <f t="shared" si="277"/>
        <v>0</v>
      </c>
      <c r="J176" s="17">
        <f t="shared" si="277"/>
        <v>0</v>
      </c>
      <c r="K176" s="17">
        <f t="shared" si="277"/>
        <v>0</v>
      </c>
      <c r="L176" s="17">
        <f t="shared" si="277"/>
        <v>0</v>
      </c>
      <c r="M176" s="17">
        <f t="shared" si="277"/>
        <v>0</v>
      </c>
      <c r="N176" s="17">
        <f t="shared" si="277"/>
        <v>0</v>
      </c>
      <c r="O176" s="17">
        <f t="shared" si="277"/>
        <v>0</v>
      </c>
      <c r="P176" s="17">
        <f t="shared" si="277"/>
        <v>0</v>
      </c>
      <c r="Q176" s="17">
        <f t="shared" si="277"/>
        <v>0</v>
      </c>
      <c r="R176" s="17">
        <f t="shared" si="277"/>
        <v>0</v>
      </c>
      <c r="S176" s="17">
        <f t="shared" si="277"/>
        <v>0</v>
      </c>
      <c r="T176" s="17">
        <f t="shared" si="277"/>
        <v>0</v>
      </c>
      <c r="U176" s="17">
        <f t="shared" si="277"/>
        <v>0</v>
      </c>
      <c r="V176" s="17">
        <f t="shared" si="277"/>
        <v>0</v>
      </c>
      <c r="W176" s="17">
        <f t="shared" si="277"/>
        <v>0</v>
      </c>
      <c r="X176" s="17">
        <f t="shared" si="277"/>
        <v>0</v>
      </c>
      <c r="Y176" s="17">
        <f t="shared" si="277"/>
        <v>0</v>
      </c>
      <c r="Z176" s="17">
        <f t="shared" si="277"/>
        <v>0</v>
      </c>
      <c r="AA176" s="17">
        <f t="shared" si="277"/>
        <v>0</v>
      </c>
      <c r="AB176" s="17">
        <f t="shared" si="277"/>
        <v>0</v>
      </c>
      <c r="AC176" s="17">
        <f t="shared" si="277"/>
        <v>0</v>
      </c>
      <c r="AD176" s="17">
        <f t="shared" si="277"/>
        <v>0</v>
      </c>
      <c r="AE176" s="17">
        <f t="shared" si="277"/>
        <v>0</v>
      </c>
      <c r="AF176" s="17">
        <f t="shared" si="277"/>
        <v>0</v>
      </c>
      <c r="AG176" s="17">
        <f t="shared" si="277"/>
        <v>0</v>
      </c>
      <c r="AH176" s="17">
        <f t="shared" si="277"/>
        <v>0</v>
      </c>
      <c r="AI176" s="17">
        <f t="shared" ref="AI176:BJ176" si="278">+AI67</f>
        <v>0</v>
      </c>
      <c r="AJ176" s="17">
        <f t="shared" si="278"/>
        <v>0</v>
      </c>
      <c r="AK176" s="17">
        <f t="shared" si="278"/>
        <v>0</v>
      </c>
      <c r="AL176" s="17">
        <f t="shared" si="278"/>
        <v>0</v>
      </c>
      <c r="AM176" s="17">
        <f t="shared" si="278"/>
        <v>0</v>
      </c>
      <c r="AN176" s="17">
        <f t="shared" si="278"/>
        <v>0</v>
      </c>
      <c r="AO176" s="17">
        <f t="shared" si="278"/>
        <v>0</v>
      </c>
      <c r="AP176" s="17">
        <f t="shared" si="278"/>
        <v>0</v>
      </c>
      <c r="AQ176" s="17">
        <f t="shared" si="278"/>
        <v>0</v>
      </c>
      <c r="AR176" s="17">
        <f t="shared" si="278"/>
        <v>0</v>
      </c>
      <c r="AS176" s="17">
        <f t="shared" si="278"/>
        <v>0</v>
      </c>
      <c r="AT176" s="17">
        <f t="shared" si="278"/>
        <v>0</v>
      </c>
      <c r="AU176" s="17">
        <f t="shared" si="278"/>
        <v>0</v>
      </c>
      <c r="AV176" s="17">
        <f t="shared" si="278"/>
        <v>0</v>
      </c>
      <c r="AW176" s="17">
        <f t="shared" si="278"/>
        <v>0</v>
      </c>
      <c r="AX176" s="17">
        <f t="shared" si="278"/>
        <v>0</v>
      </c>
      <c r="AY176" s="17">
        <f t="shared" si="278"/>
        <v>0</v>
      </c>
      <c r="AZ176" s="17">
        <f t="shared" si="278"/>
        <v>0</v>
      </c>
      <c r="BA176" s="17">
        <f t="shared" si="278"/>
        <v>0</v>
      </c>
      <c r="BB176" s="17">
        <f t="shared" si="278"/>
        <v>0</v>
      </c>
      <c r="BC176" s="17">
        <f t="shared" si="278"/>
        <v>0</v>
      </c>
      <c r="BD176" s="17">
        <f t="shared" si="278"/>
        <v>0</v>
      </c>
      <c r="BE176" s="17">
        <f t="shared" si="278"/>
        <v>0</v>
      </c>
      <c r="BF176" s="17">
        <f t="shared" si="278"/>
        <v>0</v>
      </c>
      <c r="BG176" s="17">
        <f t="shared" si="278"/>
        <v>0</v>
      </c>
      <c r="BH176" s="17">
        <f t="shared" si="278"/>
        <v>0</v>
      </c>
      <c r="BI176" s="17">
        <f t="shared" si="278"/>
        <v>0</v>
      </c>
      <c r="BJ176" s="17">
        <f t="shared" si="278"/>
        <v>0</v>
      </c>
    </row>
    <row r="177" spans="1:62" s="7" customFormat="1" x14ac:dyDescent="0.2">
      <c r="A177" s="6" t="str">
        <f t="shared" si="266"/>
        <v>LINEA 7</v>
      </c>
      <c r="B177" s="119"/>
      <c r="C177" s="17">
        <f t="shared" ref="C177:AH177" si="279">+C79</f>
        <v>0</v>
      </c>
      <c r="D177" s="17">
        <f t="shared" si="279"/>
        <v>0</v>
      </c>
      <c r="E177" s="17">
        <f t="shared" si="279"/>
        <v>0</v>
      </c>
      <c r="F177" s="17">
        <f t="shared" si="279"/>
        <v>0</v>
      </c>
      <c r="G177" s="17">
        <f t="shared" si="279"/>
        <v>0</v>
      </c>
      <c r="H177" s="17">
        <f t="shared" si="279"/>
        <v>0</v>
      </c>
      <c r="I177" s="17">
        <f t="shared" si="279"/>
        <v>0</v>
      </c>
      <c r="J177" s="17">
        <f t="shared" si="279"/>
        <v>0</v>
      </c>
      <c r="K177" s="17">
        <f t="shared" si="279"/>
        <v>0</v>
      </c>
      <c r="L177" s="17">
        <f t="shared" si="279"/>
        <v>0</v>
      </c>
      <c r="M177" s="17">
        <f t="shared" si="279"/>
        <v>0</v>
      </c>
      <c r="N177" s="17">
        <f t="shared" si="279"/>
        <v>0</v>
      </c>
      <c r="O177" s="17">
        <f t="shared" si="279"/>
        <v>0</v>
      </c>
      <c r="P177" s="17">
        <f t="shared" si="279"/>
        <v>0</v>
      </c>
      <c r="Q177" s="17">
        <f t="shared" si="279"/>
        <v>0</v>
      </c>
      <c r="R177" s="17">
        <f t="shared" si="279"/>
        <v>0</v>
      </c>
      <c r="S177" s="17">
        <f t="shared" si="279"/>
        <v>0</v>
      </c>
      <c r="T177" s="17">
        <f t="shared" si="279"/>
        <v>0</v>
      </c>
      <c r="U177" s="17">
        <f t="shared" si="279"/>
        <v>0</v>
      </c>
      <c r="V177" s="17">
        <f t="shared" si="279"/>
        <v>0</v>
      </c>
      <c r="W177" s="17">
        <f t="shared" si="279"/>
        <v>0</v>
      </c>
      <c r="X177" s="17">
        <f t="shared" si="279"/>
        <v>0</v>
      </c>
      <c r="Y177" s="17">
        <f t="shared" si="279"/>
        <v>0</v>
      </c>
      <c r="Z177" s="17">
        <f t="shared" si="279"/>
        <v>0</v>
      </c>
      <c r="AA177" s="17">
        <f t="shared" si="279"/>
        <v>0</v>
      </c>
      <c r="AB177" s="17">
        <f t="shared" si="279"/>
        <v>0</v>
      </c>
      <c r="AC177" s="17">
        <f t="shared" si="279"/>
        <v>0</v>
      </c>
      <c r="AD177" s="17">
        <f t="shared" si="279"/>
        <v>0</v>
      </c>
      <c r="AE177" s="17">
        <f t="shared" si="279"/>
        <v>0</v>
      </c>
      <c r="AF177" s="17">
        <f t="shared" si="279"/>
        <v>0</v>
      </c>
      <c r="AG177" s="17">
        <f t="shared" si="279"/>
        <v>0</v>
      </c>
      <c r="AH177" s="17">
        <f t="shared" si="279"/>
        <v>0</v>
      </c>
      <c r="AI177" s="17">
        <f t="shared" ref="AI177:BJ177" si="280">+AI79</f>
        <v>0</v>
      </c>
      <c r="AJ177" s="17">
        <f t="shared" si="280"/>
        <v>0</v>
      </c>
      <c r="AK177" s="17">
        <f t="shared" si="280"/>
        <v>0</v>
      </c>
      <c r="AL177" s="17">
        <f t="shared" si="280"/>
        <v>0</v>
      </c>
      <c r="AM177" s="17">
        <f t="shared" si="280"/>
        <v>0</v>
      </c>
      <c r="AN177" s="17">
        <f t="shared" si="280"/>
        <v>0</v>
      </c>
      <c r="AO177" s="17">
        <f t="shared" si="280"/>
        <v>0</v>
      </c>
      <c r="AP177" s="17">
        <f t="shared" si="280"/>
        <v>0</v>
      </c>
      <c r="AQ177" s="17">
        <f t="shared" si="280"/>
        <v>0</v>
      </c>
      <c r="AR177" s="17">
        <f t="shared" si="280"/>
        <v>0</v>
      </c>
      <c r="AS177" s="17">
        <f t="shared" si="280"/>
        <v>0</v>
      </c>
      <c r="AT177" s="17">
        <f t="shared" si="280"/>
        <v>0</v>
      </c>
      <c r="AU177" s="17">
        <f t="shared" si="280"/>
        <v>0</v>
      </c>
      <c r="AV177" s="17">
        <f t="shared" si="280"/>
        <v>0</v>
      </c>
      <c r="AW177" s="17">
        <f t="shared" si="280"/>
        <v>0</v>
      </c>
      <c r="AX177" s="17">
        <f t="shared" si="280"/>
        <v>0</v>
      </c>
      <c r="AY177" s="17">
        <f t="shared" si="280"/>
        <v>0</v>
      </c>
      <c r="AZ177" s="17">
        <f t="shared" si="280"/>
        <v>0</v>
      </c>
      <c r="BA177" s="17">
        <f t="shared" si="280"/>
        <v>0</v>
      </c>
      <c r="BB177" s="17">
        <f t="shared" si="280"/>
        <v>0</v>
      </c>
      <c r="BC177" s="17">
        <f t="shared" si="280"/>
        <v>0</v>
      </c>
      <c r="BD177" s="17">
        <f t="shared" si="280"/>
        <v>0</v>
      </c>
      <c r="BE177" s="17">
        <f t="shared" si="280"/>
        <v>0</v>
      </c>
      <c r="BF177" s="17">
        <f t="shared" si="280"/>
        <v>0</v>
      </c>
      <c r="BG177" s="17">
        <f t="shared" si="280"/>
        <v>0</v>
      </c>
      <c r="BH177" s="17">
        <f t="shared" si="280"/>
        <v>0</v>
      </c>
      <c r="BI177" s="17">
        <f t="shared" si="280"/>
        <v>0</v>
      </c>
      <c r="BJ177" s="17">
        <f t="shared" si="280"/>
        <v>0</v>
      </c>
    </row>
    <row r="178" spans="1:62" s="7" customFormat="1" x14ac:dyDescent="0.2">
      <c r="A178" s="6" t="s">
        <v>1452</v>
      </c>
      <c r="B178" s="119"/>
      <c r="C178" s="17">
        <f t="shared" ref="C178:AH178" si="281">+C116</f>
        <v>0</v>
      </c>
      <c r="D178" s="17">
        <f t="shared" si="281"/>
        <v>0</v>
      </c>
      <c r="E178" s="17">
        <f t="shared" si="281"/>
        <v>0</v>
      </c>
      <c r="F178" s="17">
        <f t="shared" si="281"/>
        <v>0</v>
      </c>
      <c r="G178" s="17">
        <f t="shared" si="281"/>
        <v>0</v>
      </c>
      <c r="H178" s="17">
        <f t="shared" si="281"/>
        <v>0</v>
      </c>
      <c r="I178" s="17">
        <f t="shared" si="281"/>
        <v>0</v>
      </c>
      <c r="J178" s="17">
        <f t="shared" si="281"/>
        <v>0</v>
      </c>
      <c r="K178" s="17">
        <f t="shared" si="281"/>
        <v>0</v>
      </c>
      <c r="L178" s="17">
        <f t="shared" si="281"/>
        <v>0</v>
      </c>
      <c r="M178" s="17">
        <f t="shared" si="281"/>
        <v>0</v>
      </c>
      <c r="N178" s="17">
        <f t="shared" si="281"/>
        <v>0</v>
      </c>
      <c r="O178" s="17">
        <f t="shared" si="281"/>
        <v>0</v>
      </c>
      <c r="P178" s="17">
        <f t="shared" si="281"/>
        <v>0</v>
      </c>
      <c r="Q178" s="17">
        <f t="shared" si="281"/>
        <v>0</v>
      </c>
      <c r="R178" s="17">
        <f t="shared" si="281"/>
        <v>0</v>
      </c>
      <c r="S178" s="17">
        <f t="shared" si="281"/>
        <v>0</v>
      </c>
      <c r="T178" s="17">
        <f t="shared" si="281"/>
        <v>0</v>
      </c>
      <c r="U178" s="17">
        <f t="shared" si="281"/>
        <v>0</v>
      </c>
      <c r="V178" s="17">
        <f t="shared" si="281"/>
        <v>0</v>
      </c>
      <c r="W178" s="17">
        <f t="shared" si="281"/>
        <v>0</v>
      </c>
      <c r="X178" s="17">
        <f t="shared" si="281"/>
        <v>0</v>
      </c>
      <c r="Y178" s="17">
        <f t="shared" si="281"/>
        <v>0</v>
      </c>
      <c r="Z178" s="17">
        <f t="shared" si="281"/>
        <v>0</v>
      </c>
      <c r="AA178" s="17">
        <f t="shared" si="281"/>
        <v>0</v>
      </c>
      <c r="AB178" s="17">
        <f t="shared" si="281"/>
        <v>0</v>
      </c>
      <c r="AC178" s="17">
        <f t="shared" si="281"/>
        <v>0</v>
      </c>
      <c r="AD178" s="17">
        <f t="shared" si="281"/>
        <v>0</v>
      </c>
      <c r="AE178" s="17">
        <f t="shared" si="281"/>
        <v>0</v>
      </c>
      <c r="AF178" s="17">
        <f t="shared" si="281"/>
        <v>0</v>
      </c>
      <c r="AG178" s="17">
        <f t="shared" si="281"/>
        <v>0</v>
      </c>
      <c r="AH178" s="17">
        <f t="shared" si="281"/>
        <v>0</v>
      </c>
      <c r="AI178" s="17">
        <f t="shared" ref="AI178:BJ178" si="282">+AI116</f>
        <v>0</v>
      </c>
      <c r="AJ178" s="17">
        <f t="shared" si="282"/>
        <v>0</v>
      </c>
      <c r="AK178" s="17">
        <f t="shared" si="282"/>
        <v>0</v>
      </c>
      <c r="AL178" s="17">
        <f t="shared" si="282"/>
        <v>0</v>
      </c>
      <c r="AM178" s="17">
        <f t="shared" si="282"/>
        <v>0</v>
      </c>
      <c r="AN178" s="17">
        <f t="shared" si="282"/>
        <v>0</v>
      </c>
      <c r="AO178" s="17">
        <f t="shared" si="282"/>
        <v>0</v>
      </c>
      <c r="AP178" s="17">
        <f t="shared" si="282"/>
        <v>0</v>
      </c>
      <c r="AQ178" s="17">
        <f t="shared" si="282"/>
        <v>0</v>
      </c>
      <c r="AR178" s="17">
        <f t="shared" si="282"/>
        <v>0</v>
      </c>
      <c r="AS178" s="17">
        <f t="shared" si="282"/>
        <v>0</v>
      </c>
      <c r="AT178" s="17">
        <f t="shared" si="282"/>
        <v>0</v>
      </c>
      <c r="AU178" s="17">
        <f t="shared" si="282"/>
        <v>0</v>
      </c>
      <c r="AV178" s="17">
        <f t="shared" si="282"/>
        <v>0</v>
      </c>
      <c r="AW178" s="17">
        <f t="shared" si="282"/>
        <v>0</v>
      </c>
      <c r="AX178" s="17">
        <f t="shared" si="282"/>
        <v>0</v>
      </c>
      <c r="AY178" s="17">
        <f t="shared" si="282"/>
        <v>0</v>
      </c>
      <c r="AZ178" s="17">
        <f t="shared" si="282"/>
        <v>0</v>
      </c>
      <c r="BA178" s="17">
        <f t="shared" si="282"/>
        <v>0</v>
      </c>
      <c r="BB178" s="17">
        <f t="shared" si="282"/>
        <v>0</v>
      </c>
      <c r="BC178" s="17">
        <f t="shared" si="282"/>
        <v>0</v>
      </c>
      <c r="BD178" s="17">
        <f t="shared" si="282"/>
        <v>0</v>
      </c>
      <c r="BE178" s="17">
        <f t="shared" si="282"/>
        <v>0</v>
      </c>
      <c r="BF178" s="17">
        <f t="shared" si="282"/>
        <v>0</v>
      </c>
      <c r="BG178" s="17">
        <f t="shared" si="282"/>
        <v>0</v>
      </c>
      <c r="BH178" s="17">
        <f t="shared" si="282"/>
        <v>0</v>
      </c>
      <c r="BI178" s="17">
        <f t="shared" si="282"/>
        <v>0</v>
      </c>
      <c r="BJ178" s="17">
        <f t="shared" si="282"/>
        <v>0</v>
      </c>
    </row>
    <row r="179" spans="1:62" s="7" customFormat="1" x14ac:dyDescent="0.2">
      <c r="A179" s="23" t="s">
        <v>2</v>
      </c>
      <c r="B179" s="120"/>
      <c r="C179" s="19">
        <f t="shared" ref="C179:AH179" si="283">SUM(C171:C178)</f>
        <v>0</v>
      </c>
      <c r="D179" s="19">
        <f t="shared" si="283"/>
        <v>0</v>
      </c>
      <c r="E179" s="19">
        <f t="shared" si="283"/>
        <v>0</v>
      </c>
      <c r="F179" s="19">
        <f t="shared" si="283"/>
        <v>0</v>
      </c>
      <c r="G179" s="19">
        <f t="shared" si="283"/>
        <v>0</v>
      </c>
      <c r="H179" s="19">
        <f t="shared" si="283"/>
        <v>0</v>
      </c>
      <c r="I179" s="19">
        <f t="shared" si="283"/>
        <v>0</v>
      </c>
      <c r="J179" s="19">
        <f t="shared" si="283"/>
        <v>0</v>
      </c>
      <c r="K179" s="19">
        <f t="shared" si="283"/>
        <v>0</v>
      </c>
      <c r="L179" s="19">
        <f t="shared" si="283"/>
        <v>0</v>
      </c>
      <c r="M179" s="19">
        <f t="shared" si="283"/>
        <v>0</v>
      </c>
      <c r="N179" s="19">
        <f t="shared" si="283"/>
        <v>0</v>
      </c>
      <c r="O179" s="19">
        <f t="shared" si="283"/>
        <v>0</v>
      </c>
      <c r="P179" s="19">
        <f t="shared" si="283"/>
        <v>0</v>
      </c>
      <c r="Q179" s="19">
        <f t="shared" si="283"/>
        <v>0</v>
      </c>
      <c r="R179" s="19">
        <f t="shared" si="283"/>
        <v>0</v>
      </c>
      <c r="S179" s="19">
        <f t="shared" si="283"/>
        <v>0</v>
      </c>
      <c r="T179" s="19">
        <f t="shared" si="283"/>
        <v>0</v>
      </c>
      <c r="U179" s="19">
        <f t="shared" si="283"/>
        <v>0</v>
      </c>
      <c r="V179" s="19">
        <f t="shared" si="283"/>
        <v>0</v>
      </c>
      <c r="W179" s="19">
        <f t="shared" si="283"/>
        <v>0</v>
      </c>
      <c r="X179" s="19">
        <f t="shared" si="283"/>
        <v>0</v>
      </c>
      <c r="Y179" s="19">
        <f t="shared" si="283"/>
        <v>0</v>
      </c>
      <c r="Z179" s="19">
        <f t="shared" si="283"/>
        <v>0</v>
      </c>
      <c r="AA179" s="19">
        <f t="shared" si="283"/>
        <v>0</v>
      </c>
      <c r="AB179" s="19">
        <f t="shared" si="283"/>
        <v>0</v>
      </c>
      <c r="AC179" s="19">
        <f t="shared" si="283"/>
        <v>0</v>
      </c>
      <c r="AD179" s="19">
        <f t="shared" si="283"/>
        <v>0</v>
      </c>
      <c r="AE179" s="19">
        <f t="shared" si="283"/>
        <v>0</v>
      </c>
      <c r="AF179" s="19">
        <f t="shared" si="283"/>
        <v>0</v>
      </c>
      <c r="AG179" s="19">
        <f t="shared" si="283"/>
        <v>0</v>
      </c>
      <c r="AH179" s="19">
        <f t="shared" si="283"/>
        <v>0</v>
      </c>
      <c r="AI179" s="19">
        <f t="shared" ref="AI179:BJ179" si="284">SUM(AI171:AI178)</f>
        <v>0</v>
      </c>
      <c r="AJ179" s="19">
        <f t="shared" si="284"/>
        <v>0</v>
      </c>
      <c r="AK179" s="19">
        <f t="shared" si="284"/>
        <v>0</v>
      </c>
      <c r="AL179" s="19">
        <f t="shared" si="284"/>
        <v>0</v>
      </c>
      <c r="AM179" s="19">
        <f t="shared" si="284"/>
        <v>0</v>
      </c>
      <c r="AN179" s="19">
        <f t="shared" si="284"/>
        <v>0</v>
      </c>
      <c r="AO179" s="19">
        <f t="shared" si="284"/>
        <v>0</v>
      </c>
      <c r="AP179" s="19">
        <f t="shared" si="284"/>
        <v>0</v>
      </c>
      <c r="AQ179" s="19">
        <f t="shared" si="284"/>
        <v>0</v>
      </c>
      <c r="AR179" s="19">
        <f t="shared" si="284"/>
        <v>0</v>
      </c>
      <c r="AS179" s="19">
        <f t="shared" si="284"/>
        <v>0</v>
      </c>
      <c r="AT179" s="19">
        <f t="shared" si="284"/>
        <v>0</v>
      </c>
      <c r="AU179" s="19">
        <f t="shared" si="284"/>
        <v>0</v>
      </c>
      <c r="AV179" s="19">
        <f t="shared" si="284"/>
        <v>0</v>
      </c>
      <c r="AW179" s="19">
        <f t="shared" si="284"/>
        <v>0</v>
      </c>
      <c r="AX179" s="19">
        <f t="shared" si="284"/>
        <v>0</v>
      </c>
      <c r="AY179" s="19">
        <f t="shared" si="284"/>
        <v>0</v>
      </c>
      <c r="AZ179" s="19">
        <f t="shared" si="284"/>
        <v>0</v>
      </c>
      <c r="BA179" s="19">
        <f t="shared" si="284"/>
        <v>0</v>
      </c>
      <c r="BB179" s="19">
        <f t="shared" si="284"/>
        <v>0</v>
      </c>
      <c r="BC179" s="19">
        <f t="shared" si="284"/>
        <v>0</v>
      </c>
      <c r="BD179" s="19">
        <f t="shared" si="284"/>
        <v>0</v>
      </c>
      <c r="BE179" s="19">
        <f t="shared" si="284"/>
        <v>0</v>
      </c>
      <c r="BF179" s="19">
        <f t="shared" si="284"/>
        <v>0</v>
      </c>
      <c r="BG179" s="19">
        <f t="shared" si="284"/>
        <v>0</v>
      </c>
      <c r="BH179" s="19">
        <f t="shared" si="284"/>
        <v>0</v>
      </c>
      <c r="BI179" s="19">
        <f t="shared" si="284"/>
        <v>0</v>
      </c>
      <c r="BJ179" s="19">
        <f t="shared" si="284"/>
        <v>0</v>
      </c>
    </row>
    <row r="180" spans="1:62" ht="13.5" thickBot="1" x14ac:dyDescent="0.25">
      <c r="C180" s="149"/>
      <c r="D180" s="149"/>
      <c r="E180" s="149"/>
      <c r="F180" s="149"/>
      <c r="G180" s="149"/>
      <c r="H180" s="149"/>
      <c r="I180" s="149"/>
      <c r="J180" s="149"/>
      <c r="K180" s="149"/>
      <c r="L180" s="149"/>
      <c r="M180" s="149"/>
      <c r="N180" s="149"/>
      <c r="O180" s="149"/>
      <c r="P180" s="149"/>
      <c r="Q180" s="149"/>
      <c r="R180" s="149"/>
      <c r="S180" s="149"/>
      <c r="T180" s="149"/>
      <c r="U180" s="149"/>
      <c r="V180" s="149"/>
      <c r="W180" s="149"/>
      <c r="X180" s="149"/>
      <c r="Y180" s="149"/>
      <c r="Z180" s="149"/>
      <c r="AA180" s="149"/>
      <c r="AB180" s="149"/>
      <c r="AC180" s="149"/>
      <c r="AD180" s="149"/>
      <c r="AE180" s="149"/>
      <c r="AF180" s="149"/>
      <c r="AG180" s="149"/>
      <c r="AH180" s="149"/>
      <c r="AI180" s="149"/>
      <c r="AJ180" s="149"/>
      <c r="AK180" s="149"/>
      <c r="AL180" s="149"/>
      <c r="AM180" s="149"/>
      <c r="AN180" s="149"/>
      <c r="AO180" s="149"/>
      <c r="AP180" s="149"/>
      <c r="AQ180" s="149"/>
      <c r="AR180" s="149"/>
      <c r="AS180" s="149"/>
      <c r="AT180" s="149"/>
      <c r="AU180" s="149"/>
      <c r="AV180" s="149"/>
      <c r="AW180" s="149"/>
      <c r="AX180" s="149"/>
      <c r="AY180" s="149"/>
      <c r="AZ180" s="149"/>
      <c r="BA180" s="149"/>
      <c r="BB180" s="149"/>
      <c r="BC180" s="149"/>
      <c r="BD180" s="149"/>
      <c r="BE180" s="149"/>
      <c r="BF180" s="149"/>
      <c r="BG180" s="149"/>
      <c r="BH180" s="149"/>
      <c r="BI180" s="149"/>
      <c r="BJ180" s="149"/>
    </row>
    <row r="181" spans="1:62" s="7" customFormat="1" ht="13.5" thickBot="1" x14ac:dyDescent="0.25">
      <c r="A181" s="90" t="s">
        <v>62</v>
      </c>
      <c r="B181" s="122"/>
      <c r="C181" s="21">
        <f t="shared" ref="C181:AH181" si="285">+C3</f>
        <v>44957</v>
      </c>
      <c r="D181" s="21">
        <f t="shared" si="285"/>
        <v>44985</v>
      </c>
      <c r="E181" s="21">
        <f t="shared" si="285"/>
        <v>45016</v>
      </c>
      <c r="F181" s="21">
        <f t="shared" si="285"/>
        <v>45046</v>
      </c>
      <c r="G181" s="21">
        <f t="shared" si="285"/>
        <v>45077</v>
      </c>
      <c r="H181" s="21">
        <f t="shared" si="285"/>
        <v>45107</v>
      </c>
      <c r="I181" s="21">
        <f t="shared" si="285"/>
        <v>45138</v>
      </c>
      <c r="J181" s="21">
        <f t="shared" si="285"/>
        <v>45169</v>
      </c>
      <c r="K181" s="21">
        <f t="shared" si="285"/>
        <v>45199</v>
      </c>
      <c r="L181" s="21">
        <f t="shared" si="285"/>
        <v>45230</v>
      </c>
      <c r="M181" s="21">
        <f t="shared" si="285"/>
        <v>45260</v>
      </c>
      <c r="N181" s="21">
        <f t="shared" si="285"/>
        <v>45291</v>
      </c>
      <c r="O181" s="21">
        <f t="shared" si="285"/>
        <v>45322</v>
      </c>
      <c r="P181" s="21">
        <f t="shared" si="285"/>
        <v>45351</v>
      </c>
      <c r="Q181" s="21">
        <f t="shared" si="285"/>
        <v>45382</v>
      </c>
      <c r="R181" s="21">
        <f t="shared" si="285"/>
        <v>45412</v>
      </c>
      <c r="S181" s="21">
        <f t="shared" si="285"/>
        <v>45443</v>
      </c>
      <c r="T181" s="21">
        <f t="shared" si="285"/>
        <v>45473</v>
      </c>
      <c r="U181" s="21">
        <f t="shared" si="285"/>
        <v>45504</v>
      </c>
      <c r="V181" s="21">
        <f t="shared" si="285"/>
        <v>45535</v>
      </c>
      <c r="W181" s="21">
        <f t="shared" si="285"/>
        <v>45565</v>
      </c>
      <c r="X181" s="21">
        <f t="shared" si="285"/>
        <v>45596</v>
      </c>
      <c r="Y181" s="21">
        <f t="shared" si="285"/>
        <v>45626</v>
      </c>
      <c r="Z181" s="21">
        <f t="shared" si="285"/>
        <v>45657</v>
      </c>
      <c r="AA181" s="21">
        <f t="shared" si="285"/>
        <v>45688</v>
      </c>
      <c r="AB181" s="21">
        <f t="shared" si="285"/>
        <v>45716</v>
      </c>
      <c r="AC181" s="21">
        <f t="shared" si="285"/>
        <v>45747</v>
      </c>
      <c r="AD181" s="21">
        <f t="shared" si="285"/>
        <v>45777</v>
      </c>
      <c r="AE181" s="21">
        <f t="shared" si="285"/>
        <v>45808</v>
      </c>
      <c r="AF181" s="21">
        <f t="shared" si="285"/>
        <v>45838</v>
      </c>
      <c r="AG181" s="21">
        <f t="shared" si="285"/>
        <v>45869</v>
      </c>
      <c r="AH181" s="21">
        <f t="shared" si="285"/>
        <v>45900</v>
      </c>
      <c r="AI181" s="21">
        <f t="shared" ref="AI181:BJ181" si="286">+AI3</f>
        <v>45930</v>
      </c>
      <c r="AJ181" s="21">
        <f t="shared" si="286"/>
        <v>45961</v>
      </c>
      <c r="AK181" s="21">
        <f t="shared" si="286"/>
        <v>45991</v>
      </c>
      <c r="AL181" s="21">
        <f t="shared" si="286"/>
        <v>46022</v>
      </c>
      <c r="AM181" s="21">
        <f t="shared" si="286"/>
        <v>46053</v>
      </c>
      <c r="AN181" s="21">
        <f t="shared" si="286"/>
        <v>46081</v>
      </c>
      <c r="AO181" s="21">
        <f t="shared" si="286"/>
        <v>46112</v>
      </c>
      <c r="AP181" s="21">
        <f t="shared" si="286"/>
        <v>46142</v>
      </c>
      <c r="AQ181" s="21">
        <f t="shared" si="286"/>
        <v>46173</v>
      </c>
      <c r="AR181" s="21">
        <f t="shared" si="286"/>
        <v>46203</v>
      </c>
      <c r="AS181" s="21">
        <f t="shared" si="286"/>
        <v>46234</v>
      </c>
      <c r="AT181" s="21">
        <f t="shared" si="286"/>
        <v>46265</v>
      </c>
      <c r="AU181" s="21">
        <f t="shared" si="286"/>
        <v>46295</v>
      </c>
      <c r="AV181" s="21">
        <f t="shared" si="286"/>
        <v>46326</v>
      </c>
      <c r="AW181" s="21">
        <f t="shared" si="286"/>
        <v>46356</v>
      </c>
      <c r="AX181" s="21">
        <f t="shared" si="286"/>
        <v>46387</v>
      </c>
      <c r="AY181" s="21">
        <f t="shared" si="286"/>
        <v>46418</v>
      </c>
      <c r="AZ181" s="21">
        <f t="shared" si="286"/>
        <v>46446</v>
      </c>
      <c r="BA181" s="21">
        <f t="shared" si="286"/>
        <v>46477</v>
      </c>
      <c r="BB181" s="21">
        <f t="shared" si="286"/>
        <v>46507</v>
      </c>
      <c r="BC181" s="21">
        <f t="shared" si="286"/>
        <v>46538</v>
      </c>
      <c r="BD181" s="21">
        <f t="shared" si="286"/>
        <v>46568</v>
      </c>
      <c r="BE181" s="21">
        <f t="shared" si="286"/>
        <v>46599</v>
      </c>
      <c r="BF181" s="21">
        <f t="shared" si="286"/>
        <v>46630</v>
      </c>
      <c r="BG181" s="21">
        <f t="shared" si="286"/>
        <v>46660</v>
      </c>
      <c r="BH181" s="21">
        <f t="shared" si="286"/>
        <v>46691</v>
      </c>
      <c r="BI181" s="21">
        <f t="shared" si="286"/>
        <v>46721</v>
      </c>
      <c r="BJ181" s="21">
        <f t="shared" si="286"/>
        <v>46752</v>
      </c>
    </row>
    <row r="182" spans="1:62" s="7" customFormat="1" x14ac:dyDescent="0.2">
      <c r="A182" s="6" t="str">
        <f t="shared" ref="A182:A188" si="287">+A171</f>
        <v>LINEA 1</v>
      </c>
      <c r="B182" s="118"/>
      <c r="C182" s="22">
        <f t="shared" ref="C182:AH182" si="288">+C8</f>
        <v>144995812.5</v>
      </c>
      <c r="D182" s="22">
        <f t="shared" si="288"/>
        <v>145505242.88793105</v>
      </c>
      <c r="E182" s="22">
        <f t="shared" si="288"/>
        <v>145995730.12227556</v>
      </c>
      <c r="F182" s="22">
        <f t="shared" si="288"/>
        <v>146467528.77033409</v>
      </c>
      <c r="G182" s="22">
        <f t="shared" si="288"/>
        <v>146920890.77317491</v>
      </c>
      <c r="H182" s="22">
        <f t="shared" si="288"/>
        <v>147356065.46447629</v>
      </c>
      <c r="I182" s="22">
        <f t="shared" si="288"/>
        <v>73886649.794646382</v>
      </c>
      <c r="J182" s="22">
        <f t="shared" si="288"/>
        <v>148172837.32274652</v>
      </c>
      <c r="K182" s="22">
        <f t="shared" si="288"/>
        <v>148554920.2886427</v>
      </c>
      <c r="L182" s="22">
        <f t="shared" si="288"/>
        <v>148919787.57800958</v>
      </c>
      <c r="M182" s="22">
        <f t="shared" si="288"/>
        <v>149267675.76756331</v>
      </c>
      <c r="N182" s="22">
        <f t="shared" si="288"/>
        <v>74799409.469048738</v>
      </c>
      <c r="O182" s="22">
        <f t="shared" si="288"/>
        <v>144462050.55851364</v>
      </c>
      <c r="P182" s="22">
        <f t="shared" si="288"/>
        <v>144755219.15481102</v>
      </c>
      <c r="Q182" s="22">
        <f t="shared" si="288"/>
        <v>145039838.19044665</v>
      </c>
      <c r="R182" s="22">
        <f t="shared" si="288"/>
        <v>145316085.55413213</v>
      </c>
      <c r="S182" s="22">
        <f t="shared" si="288"/>
        <v>145584135.54669371</v>
      </c>
      <c r="T182" s="22">
        <f t="shared" si="288"/>
        <v>145844158.95114669</v>
      </c>
      <c r="U182" s="22">
        <f t="shared" si="288"/>
        <v>73048161.550723299</v>
      </c>
      <c r="V182" s="22">
        <f t="shared" si="288"/>
        <v>146340791.94994032</v>
      </c>
      <c r="W182" s="22">
        <f t="shared" si="288"/>
        <v>146577726.13354149</v>
      </c>
      <c r="X182" s="22">
        <f t="shared" si="288"/>
        <v>146807283.03865334</v>
      </c>
      <c r="Y182" s="22">
        <f t="shared" si="288"/>
        <v>147029616.86486158</v>
      </c>
      <c r="Z182" s="22">
        <f t="shared" si="288"/>
        <v>73622439.343710035</v>
      </c>
      <c r="AA182" s="22">
        <f t="shared" si="288"/>
        <v>144671080.35782456</v>
      </c>
      <c r="AB182" s="22">
        <f t="shared" si="288"/>
        <v>144851810.19283819</v>
      </c>
      <c r="AC182" s="22">
        <f t="shared" si="288"/>
        <v>145032744.93818188</v>
      </c>
      <c r="AD182" s="22">
        <f t="shared" si="288"/>
        <v>145213879.20794657</v>
      </c>
      <c r="AE182" s="22">
        <f t="shared" si="288"/>
        <v>145395207.76461616</v>
      </c>
      <c r="AF182" s="22">
        <f t="shared" si="288"/>
        <v>145576725.51479146</v>
      </c>
      <c r="AG182" s="22">
        <f t="shared" si="288"/>
        <v>72879213.752521262</v>
      </c>
      <c r="AH182" s="22">
        <f t="shared" si="288"/>
        <v>145940308.9178856</v>
      </c>
      <c r="AI182" s="22">
        <f t="shared" ref="AI182:BJ182" si="289">+AI8</f>
        <v>146122365.06788105</v>
      </c>
      <c r="AJ182" s="22">
        <f t="shared" si="289"/>
        <v>146304591.39784771</v>
      </c>
      <c r="AK182" s="22">
        <f t="shared" si="289"/>
        <v>146486983.47519103</v>
      </c>
      <c r="AL182" s="22">
        <f t="shared" si="289"/>
        <v>73334768.494170263</v>
      </c>
      <c r="AM182" s="22">
        <f t="shared" si="289"/>
        <v>144028166.05592275</v>
      </c>
      <c r="AN182" s="22">
        <f t="shared" si="289"/>
        <v>144132258.63690254</v>
      </c>
      <c r="AO182" s="22">
        <f t="shared" si="289"/>
        <v>144245260.31978247</v>
      </c>
      <c r="AP182" s="22">
        <f t="shared" si="289"/>
        <v>144366894.45051116</v>
      </c>
      <c r="AQ182" s="22">
        <f t="shared" si="289"/>
        <v>144496893.81858459</v>
      </c>
      <c r="AR182" s="22">
        <f t="shared" si="289"/>
        <v>144635000.30577248</v>
      </c>
      <c r="AS182" s="22">
        <f t="shared" si="289"/>
        <v>72390482.274489969</v>
      </c>
      <c r="AT182" s="22">
        <f t="shared" si="289"/>
        <v>144934545.61663297</v>
      </c>
      <c r="AU182" s="22">
        <f t="shared" si="289"/>
        <v>145095510.69800448</v>
      </c>
      <c r="AV182" s="22">
        <f t="shared" si="289"/>
        <v>145263634.80492443</v>
      </c>
      <c r="AW182" s="22">
        <f t="shared" si="289"/>
        <v>145438700.48534346</v>
      </c>
      <c r="AX182" s="22">
        <f t="shared" si="289"/>
        <v>72810248.774121583</v>
      </c>
      <c r="AY182" s="22">
        <f t="shared" si="289"/>
        <v>142949826.2739318</v>
      </c>
      <c r="AZ182" s="22">
        <f t="shared" si="289"/>
        <v>143077904.75501901</v>
      </c>
      <c r="BA182" s="22">
        <f t="shared" si="289"/>
        <v>143220627.23636714</v>
      </c>
      <c r="BB182" s="22">
        <f t="shared" si="289"/>
        <v>143377483.50525305</v>
      </c>
      <c r="BC182" s="22">
        <f t="shared" si="289"/>
        <v>143547983.52159798</v>
      </c>
      <c r="BD182" s="22">
        <f t="shared" si="289"/>
        <v>143731656.52656096</v>
      </c>
      <c r="BE182" s="22">
        <f t="shared" si="289"/>
        <v>71964025.097314641</v>
      </c>
      <c r="BF182" s="22">
        <f t="shared" si="289"/>
        <v>144136729.82688379</v>
      </c>
      <c r="BG182" s="22">
        <f t="shared" si="289"/>
        <v>144357277.58325377</v>
      </c>
      <c r="BH182" s="22">
        <f t="shared" si="289"/>
        <v>144589291.75169972</v>
      </c>
      <c r="BI182" s="22">
        <f t="shared" si="289"/>
        <v>144832386.05238208</v>
      </c>
      <c r="BJ182" s="22">
        <f t="shared" si="289"/>
        <v>72543094.487492397</v>
      </c>
    </row>
    <row r="183" spans="1:62" s="7" customFormat="1" x14ac:dyDescent="0.2">
      <c r="A183" s="6" t="str">
        <f t="shared" si="287"/>
        <v>LINEA 2</v>
      </c>
      <c r="B183" s="119"/>
      <c r="C183" s="17">
        <f t="shared" ref="C183:AH183" si="290">+C20</f>
        <v>0</v>
      </c>
      <c r="D183" s="17">
        <f t="shared" si="290"/>
        <v>0</v>
      </c>
      <c r="E183" s="17">
        <f t="shared" si="290"/>
        <v>0</v>
      </c>
      <c r="F183" s="17">
        <f t="shared" si="290"/>
        <v>0</v>
      </c>
      <c r="G183" s="17">
        <f t="shared" si="290"/>
        <v>0</v>
      </c>
      <c r="H183" s="17">
        <f t="shared" si="290"/>
        <v>0</v>
      </c>
      <c r="I183" s="17">
        <f t="shared" si="290"/>
        <v>0</v>
      </c>
      <c r="J183" s="17">
        <f t="shared" si="290"/>
        <v>0</v>
      </c>
      <c r="K183" s="17">
        <f t="shared" si="290"/>
        <v>0</v>
      </c>
      <c r="L183" s="17">
        <f t="shared" si="290"/>
        <v>0</v>
      </c>
      <c r="M183" s="17">
        <f t="shared" si="290"/>
        <v>0</v>
      </c>
      <c r="N183" s="17">
        <f t="shared" si="290"/>
        <v>0</v>
      </c>
      <c r="O183" s="17">
        <f t="shared" si="290"/>
        <v>0</v>
      </c>
      <c r="P183" s="17">
        <f t="shared" si="290"/>
        <v>0</v>
      </c>
      <c r="Q183" s="17">
        <f t="shared" si="290"/>
        <v>0</v>
      </c>
      <c r="R183" s="17">
        <f t="shared" si="290"/>
        <v>0</v>
      </c>
      <c r="S183" s="17">
        <f t="shared" si="290"/>
        <v>0</v>
      </c>
      <c r="T183" s="17">
        <f t="shared" si="290"/>
        <v>0</v>
      </c>
      <c r="U183" s="17">
        <f t="shared" si="290"/>
        <v>0</v>
      </c>
      <c r="V183" s="17">
        <f t="shared" si="290"/>
        <v>0</v>
      </c>
      <c r="W183" s="17">
        <f t="shared" si="290"/>
        <v>0</v>
      </c>
      <c r="X183" s="17">
        <f t="shared" si="290"/>
        <v>0</v>
      </c>
      <c r="Y183" s="17">
        <f t="shared" si="290"/>
        <v>0</v>
      </c>
      <c r="Z183" s="17">
        <f t="shared" si="290"/>
        <v>0</v>
      </c>
      <c r="AA183" s="17">
        <f t="shared" si="290"/>
        <v>0</v>
      </c>
      <c r="AB183" s="17">
        <f t="shared" si="290"/>
        <v>0</v>
      </c>
      <c r="AC183" s="17">
        <f t="shared" si="290"/>
        <v>0</v>
      </c>
      <c r="AD183" s="17">
        <f t="shared" si="290"/>
        <v>0</v>
      </c>
      <c r="AE183" s="17">
        <f t="shared" si="290"/>
        <v>0</v>
      </c>
      <c r="AF183" s="17">
        <f t="shared" si="290"/>
        <v>0</v>
      </c>
      <c r="AG183" s="17">
        <f t="shared" si="290"/>
        <v>0</v>
      </c>
      <c r="AH183" s="17">
        <f t="shared" si="290"/>
        <v>0</v>
      </c>
      <c r="AI183" s="17">
        <f t="shared" ref="AI183:BJ183" si="291">+AI20</f>
        <v>0</v>
      </c>
      <c r="AJ183" s="17">
        <f t="shared" si="291"/>
        <v>0</v>
      </c>
      <c r="AK183" s="17">
        <f t="shared" si="291"/>
        <v>0</v>
      </c>
      <c r="AL183" s="17">
        <f t="shared" si="291"/>
        <v>0</v>
      </c>
      <c r="AM183" s="17">
        <f t="shared" si="291"/>
        <v>0</v>
      </c>
      <c r="AN183" s="17">
        <f t="shared" si="291"/>
        <v>0</v>
      </c>
      <c r="AO183" s="17">
        <f t="shared" si="291"/>
        <v>0</v>
      </c>
      <c r="AP183" s="17">
        <f t="shared" si="291"/>
        <v>0</v>
      </c>
      <c r="AQ183" s="17">
        <f t="shared" si="291"/>
        <v>0</v>
      </c>
      <c r="AR183" s="17">
        <f t="shared" si="291"/>
        <v>0</v>
      </c>
      <c r="AS183" s="17">
        <f t="shared" si="291"/>
        <v>0</v>
      </c>
      <c r="AT183" s="17">
        <f t="shared" si="291"/>
        <v>0</v>
      </c>
      <c r="AU183" s="17">
        <f t="shared" si="291"/>
        <v>0</v>
      </c>
      <c r="AV183" s="17">
        <f t="shared" si="291"/>
        <v>0</v>
      </c>
      <c r="AW183" s="17">
        <f t="shared" si="291"/>
        <v>0</v>
      </c>
      <c r="AX183" s="17">
        <f t="shared" si="291"/>
        <v>0</v>
      </c>
      <c r="AY183" s="17">
        <f t="shared" si="291"/>
        <v>0</v>
      </c>
      <c r="AZ183" s="17">
        <f t="shared" si="291"/>
        <v>0</v>
      </c>
      <c r="BA183" s="17">
        <f t="shared" si="291"/>
        <v>0</v>
      </c>
      <c r="BB183" s="17">
        <f t="shared" si="291"/>
        <v>0</v>
      </c>
      <c r="BC183" s="17">
        <f t="shared" si="291"/>
        <v>0</v>
      </c>
      <c r="BD183" s="17">
        <f t="shared" si="291"/>
        <v>0</v>
      </c>
      <c r="BE183" s="17">
        <f t="shared" si="291"/>
        <v>0</v>
      </c>
      <c r="BF183" s="17">
        <f t="shared" si="291"/>
        <v>0</v>
      </c>
      <c r="BG183" s="17">
        <f t="shared" si="291"/>
        <v>0</v>
      </c>
      <c r="BH183" s="17">
        <f t="shared" si="291"/>
        <v>0</v>
      </c>
      <c r="BI183" s="17">
        <f t="shared" si="291"/>
        <v>0</v>
      </c>
      <c r="BJ183" s="17">
        <f t="shared" si="291"/>
        <v>0</v>
      </c>
    </row>
    <row r="184" spans="1:62" s="7" customFormat="1" x14ac:dyDescent="0.2">
      <c r="A184" s="6" t="str">
        <f t="shared" si="287"/>
        <v>LINEA 3</v>
      </c>
      <c r="B184" s="119"/>
      <c r="C184" s="17">
        <f t="shared" ref="C184:AH184" si="292">+C32</f>
        <v>0</v>
      </c>
      <c r="D184" s="17">
        <f t="shared" si="292"/>
        <v>0</v>
      </c>
      <c r="E184" s="17">
        <f t="shared" si="292"/>
        <v>0</v>
      </c>
      <c r="F184" s="17">
        <f t="shared" si="292"/>
        <v>0</v>
      </c>
      <c r="G184" s="17">
        <f t="shared" si="292"/>
        <v>0</v>
      </c>
      <c r="H184" s="17">
        <f t="shared" si="292"/>
        <v>0</v>
      </c>
      <c r="I184" s="17">
        <f t="shared" si="292"/>
        <v>0</v>
      </c>
      <c r="J184" s="17">
        <f t="shared" si="292"/>
        <v>0</v>
      </c>
      <c r="K184" s="17">
        <f t="shared" si="292"/>
        <v>0</v>
      </c>
      <c r="L184" s="17">
        <f t="shared" si="292"/>
        <v>0</v>
      </c>
      <c r="M184" s="17">
        <f t="shared" si="292"/>
        <v>0</v>
      </c>
      <c r="N184" s="17">
        <f t="shared" si="292"/>
        <v>0</v>
      </c>
      <c r="O184" s="17">
        <f t="shared" si="292"/>
        <v>0</v>
      </c>
      <c r="P184" s="17">
        <f t="shared" si="292"/>
        <v>0</v>
      </c>
      <c r="Q184" s="17">
        <f t="shared" si="292"/>
        <v>0</v>
      </c>
      <c r="R184" s="17">
        <f t="shared" si="292"/>
        <v>0</v>
      </c>
      <c r="S184" s="17">
        <f t="shared" si="292"/>
        <v>0</v>
      </c>
      <c r="T184" s="17">
        <f t="shared" si="292"/>
        <v>0</v>
      </c>
      <c r="U184" s="17">
        <f t="shared" si="292"/>
        <v>0</v>
      </c>
      <c r="V184" s="17">
        <f t="shared" si="292"/>
        <v>0</v>
      </c>
      <c r="W184" s="17">
        <f t="shared" si="292"/>
        <v>0</v>
      </c>
      <c r="X184" s="17">
        <f t="shared" si="292"/>
        <v>0</v>
      </c>
      <c r="Y184" s="17">
        <f t="shared" si="292"/>
        <v>0</v>
      </c>
      <c r="Z184" s="17">
        <f t="shared" si="292"/>
        <v>0</v>
      </c>
      <c r="AA184" s="17">
        <f t="shared" si="292"/>
        <v>0</v>
      </c>
      <c r="AB184" s="17">
        <f t="shared" si="292"/>
        <v>0</v>
      </c>
      <c r="AC184" s="17">
        <f t="shared" si="292"/>
        <v>0</v>
      </c>
      <c r="AD184" s="17">
        <f t="shared" si="292"/>
        <v>0</v>
      </c>
      <c r="AE184" s="17">
        <f t="shared" si="292"/>
        <v>0</v>
      </c>
      <c r="AF184" s="17">
        <f t="shared" si="292"/>
        <v>0</v>
      </c>
      <c r="AG184" s="17">
        <f t="shared" si="292"/>
        <v>0</v>
      </c>
      <c r="AH184" s="17">
        <f t="shared" si="292"/>
        <v>0</v>
      </c>
      <c r="AI184" s="17">
        <f t="shared" ref="AI184:BJ184" si="293">+AI32</f>
        <v>0</v>
      </c>
      <c r="AJ184" s="17">
        <f t="shared" si="293"/>
        <v>0</v>
      </c>
      <c r="AK184" s="17">
        <f t="shared" si="293"/>
        <v>0</v>
      </c>
      <c r="AL184" s="17">
        <f t="shared" si="293"/>
        <v>0</v>
      </c>
      <c r="AM184" s="17">
        <f t="shared" si="293"/>
        <v>0</v>
      </c>
      <c r="AN184" s="17">
        <f t="shared" si="293"/>
        <v>0</v>
      </c>
      <c r="AO184" s="17">
        <f t="shared" si="293"/>
        <v>0</v>
      </c>
      <c r="AP184" s="17">
        <f t="shared" si="293"/>
        <v>0</v>
      </c>
      <c r="AQ184" s="17">
        <f t="shared" si="293"/>
        <v>0</v>
      </c>
      <c r="AR184" s="17">
        <f t="shared" si="293"/>
        <v>0</v>
      </c>
      <c r="AS184" s="17">
        <f t="shared" si="293"/>
        <v>0</v>
      </c>
      <c r="AT184" s="17">
        <f t="shared" si="293"/>
        <v>0</v>
      </c>
      <c r="AU184" s="17">
        <f t="shared" si="293"/>
        <v>0</v>
      </c>
      <c r="AV184" s="17">
        <f t="shared" si="293"/>
        <v>0</v>
      </c>
      <c r="AW184" s="17">
        <f t="shared" si="293"/>
        <v>0</v>
      </c>
      <c r="AX184" s="17">
        <f t="shared" si="293"/>
        <v>0</v>
      </c>
      <c r="AY184" s="17">
        <f t="shared" si="293"/>
        <v>0</v>
      </c>
      <c r="AZ184" s="17">
        <f t="shared" si="293"/>
        <v>0</v>
      </c>
      <c r="BA184" s="17">
        <f t="shared" si="293"/>
        <v>0</v>
      </c>
      <c r="BB184" s="17">
        <f t="shared" si="293"/>
        <v>0</v>
      </c>
      <c r="BC184" s="17">
        <f t="shared" si="293"/>
        <v>0</v>
      </c>
      <c r="BD184" s="17">
        <f t="shared" si="293"/>
        <v>0</v>
      </c>
      <c r="BE184" s="17">
        <f t="shared" si="293"/>
        <v>0</v>
      </c>
      <c r="BF184" s="17">
        <f t="shared" si="293"/>
        <v>0</v>
      </c>
      <c r="BG184" s="17">
        <f t="shared" si="293"/>
        <v>0</v>
      </c>
      <c r="BH184" s="17">
        <f t="shared" si="293"/>
        <v>0</v>
      </c>
      <c r="BI184" s="17">
        <f t="shared" si="293"/>
        <v>0</v>
      </c>
      <c r="BJ184" s="17">
        <f t="shared" si="293"/>
        <v>0</v>
      </c>
    </row>
    <row r="185" spans="1:62" s="7" customFormat="1" x14ac:dyDescent="0.2">
      <c r="A185" s="6" t="str">
        <f t="shared" si="287"/>
        <v>LINEA 4</v>
      </c>
      <c r="B185" s="119"/>
      <c r="C185" s="17">
        <f t="shared" ref="C185:AH185" si="294">+C44</f>
        <v>0</v>
      </c>
      <c r="D185" s="17">
        <f t="shared" si="294"/>
        <v>0</v>
      </c>
      <c r="E185" s="17">
        <f t="shared" si="294"/>
        <v>0</v>
      </c>
      <c r="F185" s="17">
        <f t="shared" si="294"/>
        <v>0</v>
      </c>
      <c r="G185" s="17">
        <f t="shared" si="294"/>
        <v>0</v>
      </c>
      <c r="H185" s="17">
        <f t="shared" si="294"/>
        <v>0</v>
      </c>
      <c r="I185" s="17">
        <f t="shared" si="294"/>
        <v>0</v>
      </c>
      <c r="J185" s="17">
        <f t="shared" si="294"/>
        <v>0</v>
      </c>
      <c r="K185" s="17">
        <f t="shared" si="294"/>
        <v>0</v>
      </c>
      <c r="L185" s="17">
        <f t="shared" si="294"/>
        <v>0</v>
      </c>
      <c r="M185" s="17">
        <f t="shared" si="294"/>
        <v>0</v>
      </c>
      <c r="N185" s="17">
        <f t="shared" si="294"/>
        <v>0</v>
      </c>
      <c r="O185" s="17">
        <f t="shared" si="294"/>
        <v>0</v>
      </c>
      <c r="P185" s="17">
        <f t="shared" si="294"/>
        <v>0</v>
      </c>
      <c r="Q185" s="17">
        <f t="shared" si="294"/>
        <v>0</v>
      </c>
      <c r="R185" s="17">
        <f t="shared" si="294"/>
        <v>0</v>
      </c>
      <c r="S185" s="17">
        <f t="shared" si="294"/>
        <v>0</v>
      </c>
      <c r="T185" s="17">
        <f t="shared" si="294"/>
        <v>0</v>
      </c>
      <c r="U185" s="17">
        <f t="shared" si="294"/>
        <v>0</v>
      </c>
      <c r="V185" s="17">
        <f t="shared" si="294"/>
        <v>0</v>
      </c>
      <c r="W185" s="17">
        <f t="shared" si="294"/>
        <v>0</v>
      </c>
      <c r="X185" s="17">
        <f t="shared" si="294"/>
        <v>0</v>
      </c>
      <c r="Y185" s="17">
        <f t="shared" si="294"/>
        <v>0</v>
      </c>
      <c r="Z185" s="17">
        <f t="shared" si="294"/>
        <v>0</v>
      </c>
      <c r="AA185" s="17">
        <f t="shared" si="294"/>
        <v>0</v>
      </c>
      <c r="AB185" s="17">
        <f t="shared" si="294"/>
        <v>0</v>
      </c>
      <c r="AC185" s="17">
        <f t="shared" si="294"/>
        <v>0</v>
      </c>
      <c r="AD185" s="17">
        <f t="shared" si="294"/>
        <v>0</v>
      </c>
      <c r="AE185" s="17">
        <f t="shared" si="294"/>
        <v>0</v>
      </c>
      <c r="AF185" s="17">
        <f t="shared" si="294"/>
        <v>0</v>
      </c>
      <c r="AG185" s="17">
        <f t="shared" si="294"/>
        <v>0</v>
      </c>
      <c r="AH185" s="17">
        <f t="shared" si="294"/>
        <v>0</v>
      </c>
      <c r="AI185" s="17">
        <f t="shared" ref="AI185:BJ185" si="295">+AI44</f>
        <v>0</v>
      </c>
      <c r="AJ185" s="17">
        <f t="shared" si="295"/>
        <v>0</v>
      </c>
      <c r="AK185" s="17">
        <f t="shared" si="295"/>
        <v>0</v>
      </c>
      <c r="AL185" s="17">
        <f t="shared" si="295"/>
        <v>0</v>
      </c>
      <c r="AM185" s="17">
        <f t="shared" si="295"/>
        <v>0</v>
      </c>
      <c r="AN185" s="17">
        <f t="shared" si="295"/>
        <v>0</v>
      </c>
      <c r="AO185" s="17">
        <f t="shared" si="295"/>
        <v>0</v>
      </c>
      <c r="AP185" s="17">
        <f t="shared" si="295"/>
        <v>0</v>
      </c>
      <c r="AQ185" s="17">
        <f t="shared" si="295"/>
        <v>0</v>
      </c>
      <c r="AR185" s="17">
        <f t="shared" si="295"/>
        <v>0</v>
      </c>
      <c r="AS185" s="17">
        <f t="shared" si="295"/>
        <v>0</v>
      </c>
      <c r="AT185" s="17">
        <f t="shared" si="295"/>
        <v>0</v>
      </c>
      <c r="AU185" s="17">
        <f t="shared" si="295"/>
        <v>0</v>
      </c>
      <c r="AV185" s="17">
        <f t="shared" si="295"/>
        <v>0</v>
      </c>
      <c r="AW185" s="17">
        <f t="shared" si="295"/>
        <v>0</v>
      </c>
      <c r="AX185" s="17">
        <f t="shared" si="295"/>
        <v>0</v>
      </c>
      <c r="AY185" s="17">
        <f t="shared" si="295"/>
        <v>0</v>
      </c>
      <c r="AZ185" s="17">
        <f t="shared" si="295"/>
        <v>0</v>
      </c>
      <c r="BA185" s="17">
        <f t="shared" si="295"/>
        <v>0</v>
      </c>
      <c r="BB185" s="17">
        <f t="shared" si="295"/>
        <v>0</v>
      </c>
      <c r="BC185" s="17">
        <f t="shared" si="295"/>
        <v>0</v>
      </c>
      <c r="BD185" s="17">
        <f t="shared" si="295"/>
        <v>0</v>
      </c>
      <c r="BE185" s="17">
        <f t="shared" si="295"/>
        <v>0</v>
      </c>
      <c r="BF185" s="17">
        <f t="shared" si="295"/>
        <v>0</v>
      </c>
      <c r="BG185" s="17">
        <f t="shared" si="295"/>
        <v>0</v>
      </c>
      <c r="BH185" s="17">
        <f t="shared" si="295"/>
        <v>0</v>
      </c>
      <c r="BI185" s="17">
        <f t="shared" si="295"/>
        <v>0</v>
      </c>
      <c r="BJ185" s="17">
        <f t="shared" si="295"/>
        <v>0</v>
      </c>
    </row>
    <row r="186" spans="1:62" s="7" customFormat="1" x14ac:dyDescent="0.2">
      <c r="A186" s="6" t="str">
        <f t="shared" si="287"/>
        <v>LINEA 5</v>
      </c>
      <c r="B186" s="119"/>
      <c r="C186" s="17">
        <f t="shared" ref="C186:AH186" si="296">+C56</f>
        <v>0</v>
      </c>
      <c r="D186" s="17">
        <f t="shared" si="296"/>
        <v>0</v>
      </c>
      <c r="E186" s="17">
        <f t="shared" si="296"/>
        <v>0</v>
      </c>
      <c r="F186" s="17">
        <f t="shared" si="296"/>
        <v>0</v>
      </c>
      <c r="G186" s="17">
        <f t="shared" si="296"/>
        <v>0</v>
      </c>
      <c r="H186" s="17">
        <f t="shared" si="296"/>
        <v>0</v>
      </c>
      <c r="I186" s="17">
        <f t="shared" si="296"/>
        <v>0</v>
      </c>
      <c r="J186" s="17">
        <f t="shared" si="296"/>
        <v>0</v>
      </c>
      <c r="K186" s="17">
        <f t="shared" si="296"/>
        <v>0</v>
      </c>
      <c r="L186" s="17">
        <f t="shared" si="296"/>
        <v>0</v>
      </c>
      <c r="M186" s="17">
        <f t="shared" si="296"/>
        <v>0</v>
      </c>
      <c r="N186" s="17">
        <f t="shared" si="296"/>
        <v>0</v>
      </c>
      <c r="O186" s="17">
        <f t="shared" si="296"/>
        <v>0</v>
      </c>
      <c r="P186" s="17">
        <f t="shared" si="296"/>
        <v>0</v>
      </c>
      <c r="Q186" s="17">
        <f t="shared" si="296"/>
        <v>0</v>
      </c>
      <c r="R186" s="17">
        <f t="shared" si="296"/>
        <v>0</v>
      </c>
      <c r="S186" s="17">
        <f t="shared" si="296"/>
        <v>0</v>
      </c>
      <c r="T186" s="17">
        <f t="shared" si="296"/>
        <v>0</v>
      </c>
      <c r="U186" s="17">
        <f t="shared" si="296"/>
        <v>0</v>
      </c>
      <c r="V186" s="17">
        <f t="shared" si="296"/>
        <v>0</v>
      </c>
      <c r="W186" s="17">
        <f t="shared" si="296"/>
        <v>0</v>
      </c>
      <c r="X186" s="17">
        <f t="shared" si="296"/>
        <v>0</v>
      </c>
      <c r="Y186" s="17">
        <f t="shared" si="296"/>
        <v>0</v>
      </c>
      <c r="Z186" s="17">
        <f t="shared" si="296"/>
        <v>0</v>
      </c>
      <c r="AA186" s="17">
        <f t="shared" si="296"/>
        <v>0</v>
      </c>
      <c r="AB186" s="17">
        <f t="shared" si="296"/>
        <v>0</v>
      </c>
      <c r="AC186" s="17">
        <f t="shared" si="296"/>
        <v>0</v>
      </c>
      <c r="AD186" s="17">
        <f t="shared" si="296"/>
        <v>0</v>
      </c>
      <c r="AE186" s="17">
        <f t="shared" si="296"/>
        <v>0</v>
      </c>
      <c r="AF186" s="17">
        <f t="shared" si="296"/>
        <v>0</v>
      </c>
      <c r="AG186" s="17">
        <f t="shared" si="296"/>
        <v>0</v>
      </c>
      <c r="AH186" s="17">
        <f t="shared" si="296"/>
        <v>0</v>
      </c>
      <c r="AI186" s="17">
        <f t="shared" ref="AI186:BJ186" si="297">+AI56</f>
        <v>0</v>
      </c>
      <c r="AJ186" s="17">
        <f t="shared" si="297"/>
        <v>0</v>
      </c>
      <c r="AK186" s="17">
        <f t="shared" si="297"/>
        <v>0</v>
      </c>
      <c r="AL186" s="17">
        <f t="shared" si="297"/>
        <v>0</v>
      </c>
      <c r="AM186" s="17">
        <f t="shared" si="297"/>
        <v>0</v>
      </c>
      <c r="AN186" s="17">
        <f t="shared" si="297"/>
        <v>0</v>
      </c>
      <c r="AO186" s="17">
        <f t="shared" si="297"/>
        <v>0</v>
      </c>
      <c r="AP186" s="17">
        <f t="shared" si="297"/>
        <v>0</v>
      </c>
      <c r="AQ186" s="17">
        <f t="shared" si="297"/>
        <v>0</v>
      </c>
      <c r="AR186" s="17">
        <f t="shared" si="297"/>
        <v>0</v>
      </c>
      <c r="AS186" s="17">
        <f t="shared" si="297"/>
        <v>0</v>
      </c>
      <c r="AT186" s="17">
        <f t="shared" si="297"/>
        <v>0</v>
      </c>
      <c r="AU186" s="17">
        <f t="shared" si="297"/>
        <v>0</v>
      </c>
      <c r="AV186" s="17">
        <f t="shared" si="297"/>
        <v>0</v>
      </c>
      <c r="AW186" s="17">
        <f t="shared" si="297"/>
        <v>0</v>
      </c>
      <c r="AX186" s="17">
        <f t="shared" si="297"/>
        <v>0</v>
      </c>
      <c r="AY186" s="17">
        <f t="shared" si="297"/>
        <v>0</v>
      </c>
      <c r="AZ186" s="17">
        <f t="shared" si="297"/>
        <v>0</v>
      </c>
      <c r="BA186" s="17">
        <f t="shared" si="297"/>
        <v>0</v>
      </c>
      <c r="BB186" s="17">
        <f t="shared" si="297"/>
        <v>0</v>
      </c>
      <c r="BC186" s="17">
        <f t="shared" si="297"/>
        <v>0</v>
      </c>
      <c r="BD186" s="17">
        <f t="shared" si="297"/>
        <v>0</v>
      </c>
      <c r="BE186" s="17">
        <f t="shared" si="297"/>
        <v>0</v>
      </c>
      <c r="BF186" s="17">
        <f t="shared" si="297"/>
        <v>0</v>
      </c>
      <c r="BG186" s="17">
        <f t="shared" si="297"/>
        <v>0</v>
      </c>
      <c r="BH186" s="17">
        <f t="shared" si="297"/>
        <v>0</v>
      </c>
      <c r="BI186" s="17">
        <f t="shared" si="297"/>
        <v>0</v>
      </c>
      <c r="BJ186" s="17">
        <f t="shared" si="297"/>
        <v>0</v>
      </c>
    </row>
    <row r="187" spans="1:62" s="7" customFormat="1" x14ac:dyDescent="0.2">
      <c r="A187" s="6" t="str">
        <f t="shared" si="287"/>
        <v>LINEA 6</v>
      </c>
      <c r="B187" s="119"/>
      <c r="C187" s="17">
        <f t="shared" ref="C187:AH187" si="298">+C68</f>
        <v>0</v>
      </c>
      <c r="D187" s="17">
        <f t="shared" si="298"/>
        <v>0</v>
      </c>
      <c r="E187" s="17">
        <f t="shared" si="298"/>
        <v>0</v>
      </c>
      <c r="F187" s="17">
        <f t="shared" si="298"/>
        <v>0</v>
      </c>
      <c r="G187" s="17">
        <f t="shared" si="298"/>
        <v>0</v>
      </c>
      <c r="H187" s="17">
        <f t="shared" si="298"/>
        <v>0</v>
      </c>
      <c r="I187" s="17">
        <f t="shared" si="298"/>
        <v>0</v>
      </c>
      <c r="J187" s="17">
        <f t="shared" si="298"/>
        <v>0</v>
      </c>
      <c r="K187" s="17">
        <f t="shared" si="298"/>
        <v>0</v>
      </c>
      <c r="L187" s="17">
        <f t="shared" si="298"/>
        <v>0</v>
      </c>
      <c r="M187" s="17">
        <f t="shared" si="298"/>
        <v>0</v>
      </c>
      <c r="N187" s="17">
        <f t="shared" si="298"/>
        <v>0</v>
      </c>
      <c r="O187" s="17">
        <f t="shared" si="298"/>
        <v>0</v>
      </c>
      <c r="P187" s="17">
        <f t="shared" si="298"/>
        <v>0</v>
      </c>
      <c r="Q187" s="17">
        <f t="shared" si="298"/>
        <v>0</v>
      </c>
      <c r="R187" s="17">
        <f t="shared" si="298"/>
        <v>0</v>
      </c>
      <c r="S187" s="17">
        <f t="shared" si="298"/>
        <v>0</v>
      </c>
      <c r="T187" s="17">
        <f t="shared" si="298"/>
        <v>0</v>
      </c>
      <c r="U187" s="17">
        <f t="shared" si="298"/>
        <v>0</v>
      </c>
      <c r="V187" s="17">
        <f t="shared" si="298"/>
        <v>0</v>
      </c>
      <c r="W187" s="17">
        <f t="shared" si="298"/>
        <v>0</v>
      </c>
      <c r="X187" s="17">
        <f t="shared" si="298"/>
        <v>0</v>
      </c>
      <c r="Y187" s="17">
        <f t="shared" si="298"/>
        <v>0</v>
      </c>
      <c r="Z187" s="17">
        <f t="shared" si="298"/>
        <v>0</v>
      </c>
      <c r="AA187" s="17">
        <f t="shared" si="298"/>
        <v>0</v>
      </c>
      <c r="AB187" s="17">
        <f t="shared" si="298"/>
        <v>0</v>
      </c>
      <c r="AC187" s="17">
        <f t="shared" si="298"/>
        <v>0</v>
      </c>
      <c r="AD187" s="17">
        <f t="shared" si="298"/>
        <v>0</v>
      </c>
      <c r="AE187" s="17">
        <f t="shared" si="298"/>
        <v>0</v>
      </c>
      <c r="AF187" s="17">
        <f t="shared" si="298"/>
        <v>0</v>
      </c>
      <c r="AG187" s="17">
        <f t="shared" si="298"/>
        <v>0</v>
      </c>
      <c r="AH187" s="17">
        <f t="shared" si="298"/>
        <v>0</v>
      </c>
      <c r="AI187" s="17">
        <f t="shared" ref="AI187:BJ187" si="299">+AI68</f>
        <v>0</v>
      </c>
      <c r="AJ187" s="17">
        <f t="shared" si="299"/>
        <v>0</v>
      </c>
      <c r="AK187" s="17">
        <f t="shared" si="299"/>
        <v>0</v>
      </c>
      <c r="AL187" s="17">
        <f t="shared" si="299"/>
        <v>0</v>
      </c>
      <c r="AM187" s="17">
        <f t="shared" si="299"/>
        <v>0</v>
      </c>
      <c r="AN187" s="17">
        <f t="shared" si="299"/>
        <v>0</v>
      </c>
      <c r="AO187" s="17">
        <f t="shared" si="299"/>
        <v>0</v>
      </c>
      <c r="AP187" s="17">
        <f t="shared" si="299"/>
        <v>0</v>
      </c>
      <c r="AQ187" s="17">
        <f t="shared" si="299"/>
        <v>0</v>
      </c>
      <c r="AR187" s="17">
        <f t="shared" si="299"/>
        <v>0</v>
      </c>
      <c r="AS187" s="17">
        <f t="shared" si="299"/>
        <v>0</v>
      </c>
      <c r="AT187" s="17">
        <f t="shared" si="299"/>
        <v>0</v>
      </c>
      <c r="AU187" s="17">
        <f t="shared" si="299"/>
        <v>0</v>
      </c>
      <c r="AV187" s="17">
        <f t="shared" si="299"/>
        <v>0</v>
      </c>
      <c r="AW187" s="17">
        <f t="shared" si="299"/>
        <v>0</v>
      </c>
      <c r="AX187" s="17">
        <f t="shared" si="299"/>
        <v>0</v>
      </c>
      <c r="AY187" s="17">
        <f t="shared" si="299"/>
        <v>0</v>
      </c>
      <c r="AZ187" s="17">
        <f t="shared" si="299"/>
        <v>0</v>
      </c>
      <c r="BA187" s="17">
        <f t="shared" si="299"/>
        <v>0</v>
      </c>
      <c r="BB187" s="17">
        <f t="shared" si="299"/>
        <v>0</v>
      </c>
      <c r="BC187" s="17">
        <f t="shared" si="299"/>
        <v>0</v>
      </c>
      <c r="BD187" s="17">
        <f t="shared" si="299"/>
        <v>0</v>
      </c>
      <c r="BE187" s="17">
        <f t="shared" si="299"/>
        <v>0</v>
      </c>
      <c r="BF187" s="17">
        <f t="shared" si="299"/>
        <v>0</v>
      </c>
      <c r="BG187" s="17">
        <f t="shared" si="299"/>
        <v>0</v>
      </c>
      <c r="BH187" s="17">
        <f t="shared" si="299"/>
        <v>0</v>
      </c>
      <c r="BI187" s="17">
        <f t="shared" si="299"/>
        <v>0</v>
      </c>
      <c r="BJ187" s="17">
        <f t="shared" si="299"/>
        <v>0</v>
      </c>
    </row>
    <row r="188" spans="1:62" s="7" customFormat="1" x14ac:dyDescent="0.2">
      <c r="A188" s="6" t="str">
        <f t="shared" si="287"/>
        <v>LINEA 7</v>
      </c>
      <c r="B188" s="119"/>
      <c r="C188" s="17">
        <f t="shared" ref="C188:AH188" si="300">+C80</f>
        <v>0</v>
      </c>
      <c r="D188" s="17">
        <f t="shared" si="300"/>
        <v>0</v>
      </c>
      <c r="E188" s="17">
        <f t="shared" si="300"/>
        <v>0</v>
      </c>
      <c r="F188" s="17">
        <f t="shared" si="300"/>
        <v>0</v>
      </c>
      <c r="G188" s="17">
        <f t="shared" si="300"/>
        <v>0</v>
      </c>
      <c r="H188" s="17">
        <f t="shared" si="300"/>
        <v>0</v>
      </c>
      <c r="I188" s="17">
        <f t="shared" si="300"/>
        <v>0</v>
      </c>
      <c r="J188" s="17">
        <f t="shared" si="300"/>
        <v>0</v>
      </c>
      <c r="K188" s="17">
        <f t="shared" si="300"/>
        <v>0</v>
      </c>
      <c r="L188" s="17">
        <f t="shared" si="300"/>
        <v>0</v>
      </c>
      <c r="M188" s="17">
        <f t="shared" si="300"/>
        <v>0</v>
      </c>
      <c r="N188" s="17">
        <f t="shared" si="300"/>
        <v>0</v>
      </c>
      <c r="O188" s="17">
        <f t="shared" si="300"/>
        <v>0</v>
      </c>
      <c r="P188" s="17">
        <f t="shared" si="300"/>
        <v>0</v>
      </c>
      <c r="Q188" s="17">
        <f t="shared" si="300"/>
        <v>0</v>
      </c>
      <c r="R188" s="17">
        <f t="shared" si="300"/>
        <v>0</v>
      </c>
      <c r="S188" s="17">
        <f t="shared" si="300"/>
        <v>0</v>
      </c>
      <c r="T188" s="17">
        <f t="shared" si="300"/>
        <v>0</v>
      </c>
      <c r="U188" s="17">
        <f t="shared" si="300"/>
        <v>0</v>
      </c>
      <c r="V188" s="17">
        <f t="shared" si="300"/>
        <v>0</v>
      </c>
      <c r="W188" s="17">
        <f t="shared" si="300"/>
        <v>0</v>
      </c>
      <c r="X188" s="17">
        <f t="shared" si="300"/>
        <v>0</v>
      </c>
      <c r="Y188" s="17">
        <f t="shared" si="300"/>
        <v>0</v>
      </c>
      <c r="Z188" s="17">
        <f t="shared" si="300"/>
        <v>0</v>
      </c>
      <c r="AA188" s="17">
        <f t="shared" si="300"/>
        <v>0</v>
      </c>
      <c r="AB188" s="17">
        <f t="shared" si="300"/>
        <v>0</v>
      </c>
      <c r="AC188" s="17">
        <f t="shared" si="300"/>
        <v>0</v>
      </c>
      <c r="AD188" s="17">
        <f t="shared" si="300"/>
        <v>0</v>
      </c>
      <c r="AE188" s="17">
        <f t="shared" si="300"/>
        <v>0</v>
      </c>
      <c r="AF188" s="17">
        <f t="shared" si="300"/>
        <v>0</v>
      </c>
      <c r="AG188" s="17">
        <f t="shared" si="300"/>
        <v>0</v>
      </c>
      <c r="AH188" s="17">
        <f t="shared" si="300"/>
        <v>0</v>
      </c>
      <c r="AI188" s="17">
        <f t="shared" ref="AI188:BJ188" si="301">+AI80</f>
        <v>0</v>
      </c>
      <c r="AJ188" s="17">
        <f t="shared" si="301"/>
        <v>0</v>
      </c>
      <c r="AK188" s="17">
        <f t="shared" si="301"/>
        <v>0</v>
      </c>
      <c r="AL188" s="17">
        <f t="shared" si="301"/>
        <v>0</v>
      </c>
      <c r="AM188" s="17">
        <f t="shared" si="301"/>
        <v>0</v>
      </c>
      <c r="AN188" s="17">
        <f t="shared" si="301"/>
        <v>0</v>
      </c>
      <c r="AO188" s="17">
        <f t="shared" si="301"/>
        <v>0</v>
      </c>
      <c r="AP188" s="17">
        <f t="shared" si="301"/>
        <v>0</v>
      </c>
      <c r="AQ188" s="17">
        <f t="shared" si="301"/>
        <v>0</v>
      </c>
      <c r="AR188" s="17">
        <f t="shared" si="301"/>
        <v>0</v>
      </c>
      <c r="AS188" s="17">
        <f t="shared" si="301"/>
        <v>0</v>
      </c>
      <c r="AT188" s="17">
        <f t="shared" si="301"/>
        <v>0</v>
      </c>
      <c r="AU188" s="17">
        <f t="shared" si="301"/>
        <v>0</v>
      </c>
      <c r="AV188" s="17">
        <f t="shared" si="301"/>
        <v>0</v>
      </c>
      <c r="AW188" s="17">
        <f t="shared" si="301"/>
        <v>0</v>
      </c>
      <c r="AX188" s="17">
        <f t="shared" si="301"/>
        <v>0</v>
      </c>
      <c r="AY188" s="17">
        <f t="shared" si="301"/>
        <v>0</v>
      </c>
      <c r="AZ188" s="17">
        <f t="shared" si="301"/>
        <v>0</v>
      </c>
      <c r="BA188" s="17">
        <f t="shared" si="301"/>
        <v>0</v>
      </c>
      <c r="BB188" s="17">
        <f t="shared" si="301"/>
        <v>0</v>
      </c>
      <c r="BC188" s="17">
        <f t="shared" si="301"/>
        <v>0</v>
      </c>
      <c r="BD188" s="17">
        <f t="shared" si="301"/>
        <v>0</v>
      </c>
      <c r="BE188" s="17">
        <f t="shared" si="301"/>
        <v>0</v>
      </c>
      <c r="BF188" s="17">
        <f t="shared" si="301"/>
        <v>0</v>
      </c>
      <c r="BG188" s="17">
        <f t="shared" si="301"/>
        <v>0</v>
      </c>
      <c r="BH188" s="17">
        <f t="shared" si="301"/>
        <v>0</v>
      </c>
      <c r="BI188" s="17">
        <f t="shared" si="301"/>
        <v>0</v>
      </c>
      <c r="BJ188" s="17">
        <f t="shared" si="301"/>
        <v>0</v>
      </c>
    </row>
    <row r="189" spans="1:62" s="7" customFormat="1" x14ac:dyDescent="0.2">
      <c r="A189" s="6" t="s">
        <v>1452</v>
      </c>
      <c r="B189" s="119"/>
      <c r="C189" s="17">
        <f t="shared" ref="C189:AH189" si="302">+C117</f>
        <v>0</v>
      </c>
      <c r="D189" s="17">
        <f t="shared" si="302"/>
        <v>0</v>
      </c>
      <c r="E189" s="17">
        <f t="shared" si="302"/>
        <v>0</v>
      </c>
      <c r="F189" s="17">
        <f t="shared" si="302"/>
        <v>0</v>
      </c>
      <c r="G189" s="17">
        <f t="shared" si="302"/>
        <v>0</v>
      </c>
      <c r="H189" s="17">
        <f t="shared" si="302"/>
        <v>0</v>
      </c>
      <c r="I189" s="17">
        <f t="shared" si="302"/>
        <v>0</v>
      </c>
      <c r="J189" s="17">
        <f t="shared" si="302"/>
        <v>0</v>
      </c>
      <c r="K189" s="17">
        <f t="shared" si="302"/>
        <v>0</v>
      </c>
      <c r="L189" s="17">
        <f t="shared" si="302"/>
        <v>0</v>
      </c>
      <c r="M189" s="17">
        <f t="shared" si="302"/>
        <v>0</v>
      </c>
      <c r="N189" s="17">
        <f t="shared" si="302"/>
        <v>0</v>
      </c>
      <c r="O189" s="17">
        <f t="shared" si="302"/>
        <v>0</v>
      </c>
      <c r="P189" s="17">
        <f t="shared" si="302"/>
        <v>0</v>
      </c>
      <c r="Q189" s="17">
        <f t="shared" si="302"/>
        <v>0</v>
      </c>
      <c r="R189" s="17">
        <f t="shared" si="302"/>
        <v>0</v>
      </c>
      <c r="S189" s="17">
        <f t="shared" si="302"/>
        <v>0</v>
      </c>
      <c r="T189" s="17">
        <f t="shared" si="302"/>
        <v>0</v>
      </c>
      <c r="U189" s="17">
        <f t="shared" si="302"/>
        <v>0</v>
      </c>
      <c r="V189" s="17">
        <f t="shared" si="302"/>
        <v>0</v>
      </c>
      <c r="W189" s="17">
        <f t="shared" si="302"/>
        <v>0</v>
      </c>
      <c r="X189" s="17">
        <f t="shared" si="302"/>
        <v>0</v>
      </c>
      <c r="Y189" s="17">
        <f t="shared" si="302"/>
        <v>0</v>
      </c>
      <c r="Z189" s="17">
        <f t="shared" si="302"/>
        <v>0</v>
      </c>
      <c r="AA189" s="17">
        <f t="shared" si="302"/>
        <v>0</v>
      </c>
      <c r="AB189" s="17">
        <f t="shared" si="302"/>
        <v>0</v>
      </c>
      <c r="AC189" s="17">
        <f t="shared" si="302"/>
        <v>0</v>
      </c>
      <c r="AD189" s="17">
        <f t="shared" si="302"/>
        <v>0</v>
      </c>
      <c r="AE189" s="17">
        <f t="shared" si="302"/>
        <v>0</v>
      </c>
      <c r="AF189" s="17">
        <f t="shared" si="302"/>
        <v>0</v>
      </c>
      <c r="AG189" s="17">
        <f t="shared" si="302"/>
        <v>0</v>
      </c>
      <c r="AH189" s="17">
        <f t="shared" si="302"/>
        <v>0</v>
      </c>
      <c r="AI189" s="17">
        <f t="shared" ref="AI189:BJ189" si="303">+AI117</f>
        <v>0</v>
      </c>
      <c r="AJ189" s="17">
        <f t="shared" si="303"/>
        <v>0</v>
      </c>
      <c r="AK189" s="17">
        <f t="shared" si="303"/>
        <v>0</v>
      </c>
      <c r="AL189" s="17">
        <f t="shared" si="303"/>
        <v>0</v>
      </c>
      <c r="AM189" s="17">
        <f t="shared" si="303"/>
        <v>0</v>
      </c>
      <c r="AN189" s="17">
        <f t="shared" si="303"/>
        <v>0</v>
      </c>
      <c r="AO189" s="17">
        <f t="shared" si="303"/>
        <v>0</v>
      </c>
      <c r="AP189" s="17">
        <f t="shared" si="303"/>
        <v>0</v>
      </c>
      <c r="AQ189" s="17">
        <f t="shared" si="303"/>
        <v>0</v>
      </c>
      <c r="AR189" s="17">
        <f t="shared" si="303"/>
        <v>0</v>
      </c>
      <c r="AS189" s="17">
        <f t="shared" si="303"/>
        <v>0</v>
      </c>
      <c r="AT189" s="17">
        <f t="shared" si="303"/>
        <v>0</v>
      </c>
      <c r="AU189" s="17">
        <f t="shared" si="303"/>
        <v>0</v>
      </c>
      <c r="AV189" s="17">
        <f t="shared" si="303"/>
        <v>0</v>
      </c>
      <c r="AW189" s="17">
        <f t="shared" si="303"/>
        <v>0</v>
      </c>
      <c r="AX189" s="17">
        <f t="shared" si="303"/>
        <v>0</v>
      </c>
      <c r="AY189" s="17">
        <f t="shared" si="303"/>
        <v>0</v>
      </c>
      <c r="AZ189" s="17">
        <f t="shared" si="303"/>
        <v>0</v>
      </c>
      <c r="BA189" s="17">
        <f t="shared" si="303"/>
        <v>0</v>
      </c>
      <c r="BB189" s="17">
        <f t="shared" si="303"/>
        <v>0</v>
      </c>
      <c r="BC189" s="17">
        <f t="shared" si="303"/>
        <v>0</v>
      </c>
      <c r="BD189" s="17">
        <f t="shared" si="303"/>
        <v>0</v>
      </c>
      <c r="BE189" s="17">
        <f t="shared" si="303"/>
        <v>0</v>
      </c>
      <c r="BF189" s="17">
        <f t="shared" si="303"/>
        <v>0</v>
      </c>
      <c r="BG189" s="17">
        <f t="shared" si="303"/>
        <v>0</v>
      </c>
      <c r="BH189" s="17">
        <f t="shared" si="303"/>
        <v>0</v>
      </c>
      <c r="BI189" s="17">
        <f t="shared" si="303"/>
        <v>0</v>
      </c>
      <c r="BJ189" s="17">
        <f t="shared" si="303"/>
        <v>0</v>
      </c>
    </row>
    <row r="190" spans="1:62" s="7" customFormat="1" x14ac:dyDescent="0.2">
      <c r="A190" s="23" t="s">
        <v>2</v>
      </c>
      <c r="B190" s="120"/>
      <c r="C190" s="19">
        <f t="shared" ref="C190:AH190" si="304">SUM(C182:C189)</f>
        <v>144995812.5</v>
      </c>
      <c r="D190" s="19">
        <f t="shared" si="304"/>
        <v>145505242.88793105</v>
      </c>
      <c r="E190" s="19">
        <f t="shared" si="304"/>
        <v>145995730.12227556</v>
      </c>
      <c r="F190" s="19">
        <f t="shared" si="304"/>
        <v>146467528.77033409</v>
      </c>
      <c r="G190" s="19">
        <f t="shared" si="304"/>
        <v>146920890.77317491</v>
      </c>
      <c r="H190" s="19">
        <f t="shared" si="304"/>
        <v>147356065.46447629</v>
      </c>
      <c r="I190" s="19">
        <f t="shared" si="304"/>
        <v>73886649.794646382</v>
      </c>
      <c r="J190" s="19">
        <f t="shared" si="304"/>
        <v>148172837.32274652</v>
      </c>
      <c r="K190" s="19">
        <f t="shared" si="304"/>
        <v>148554920.2886427</v>
      </c>
      <c r="L190" s="19">
        <f t="shared" si="304"/>
        <v>148919787.57800958</v>
      </c>
      <c r="M190" s="19">
        <f t="shared" si="304"/>
        <v>149267675.76756331</v>
      </c>
      <c r="N190" s="19">
        <f t="shared" si="304"/>
        <v>74799409.469048738</v>
      </c>
      <c r="O190" s="19">
        <f t="shared" si="304"/>
        <v>144462050.55851364</v>
      </c>
      <c r="P190" s="19">
        <f t="shared" si="304"/>
        <v>144755219.15481102</v>
      </c>
      <c r="Q190" s="19">
        <f t="shared" si="304"/>
        <v>145039838.19044665</v>
      </c>
      <c r="R190" s="19">
        <f t="shared" si="304"/>
        <v>145316085.55413213</v>
      </c>
      <c r="S190" s="19">
        <f t="shared" si="304"/>
        <v>145584135.54669371</v>
      </c>
      <c r="T190" s="19">
        <f t="shared" si="304"/>
        <v>145844158.95114669</v>
      </c>
      <c r="U190" s="19">
        <f t="shared" si="304"/>
        <v>73048161.550723299</v>
      </c>
      <c r="V190" s="19">
        <f t="shared" si="304"/>
        <v>146340791.94994032</v>
      </c>
      <c r="W190" s="19">
        <f t="shared" si="304"/>
        <v>146577726.13354149</v>
      </c>
      <c r="X190" s="19">
        <f t="shared" si="304"/>
        <v>146807283.03865334</v>
      </c>
      <c r="Y190" s="19">
        <f t="shared" si="304"/>
        <v>147029616.86486158</v>
      </c>
      <c r="Z190" s="19">
        <f t="shared" si="304"/>
        <v>73622439.343710035</v>
      </c>
      <c r="AA190" s="19">
        <f t="shared" si="304"/>
        <v>144671080.35782456</v>
      </c>
      <c r="AB190" s="19">
        <f t="shared" si="304"/>
        <v>144851810.19283819</v>
      </c>
      <c r="AC190" s="19">
        <f t="shared" si="304"/>
        <v>145032744.93818188</v>
      </c>
      <c r="AD190" s="19">
        <f t="shared" si="304"/>
        <v>145213879.20794657</v>
      </c>
      <c r="AE190" s="19">
        <f t="shared" si="304"/>
        <v>145395207.76461616</v>
      </c>
      <c r="AF190" s="19">
        <f t="shared" si="304"/>
        <v>145576725.51479146</v>
      </c>
      <c r="AG190" s="19">
        <f t="shared" si="304"/>
        <v>72879213.752521262</v>
      </c>
      <c r="AH190" s="19">
        <f t="shared" si="304"/>
        <v>145940308.9178856</v>
      </c>
      <c r="AI190" s="19">
        <f t="shared" ref="AI190:BJ190" si="305">SUM(AI182:AI189)</f>
        <v>146122365.06788105</v>
      </c>
      <c r="AJ190" s="19">
        <f t="shared" si="305"/>
        <v>146304591.39784771</v>
      </c>
      <c r="AK190" s="19">
        <f t="shared" si="305"/>
        <v>146486983.47519103</v>
      </c>
      <c r="AL190" s="19">
        <f t="shared" si="305"/>
        <v>73334768.494170263</v>
      </c>
      <c r="AM190" s="19">
        <f t="shared" si="305"/>
        <v>144028166.05592275</v>
      </c>
      <c r="AN190" s="19">
        <f t="shared" si="305"/>
        <v>144132258.63690254</v>
      </c>
      <c r="AO190" s="19">
        <f t="shared" si="305"/>
        <v>144245260.31978247</v>
      </c>
      <c r="AP190" s="19">
        <f t="shared" si="305"/>
        <v>144366894.45051116</v>
      </c>
      <c r="AQ190" s="19">
        <f t="shared" si="305"/>
        <v>144496893.81858459</v>
      </c>
      <c r="AR190" s="19">
        <f t="shared" si="305"/>
        <v>144635000.30577248</v>
      </c>
      <c r="AS190" s="19">
        <f t="shared" si="305"/>
        <v>72390482.274489969</v>
      </c>
      <c r="AT190" s="19">
        <f t="shared" si="305"/>
        <v>144934545.61663297</v>
      </c>
      <c r="AU190" s="19">
        <f t="shared" si="305"/>
        <v>145095510.69800448</v>
      </c>
      <c r="AV190" s="19">
        <f t="shared" si="305"/>
        <v>145263634.80492443</v>
      </c>
      <c r="AW190" s="19">
        <f t="shared" si="305"/>
        <v>145438700.48534346</v>
      </c>
      <c r="AX190" s="19">
        <f t="shared" si="305"/>
        <v>72810248.774121583</v>
      </c>
      <c r="AY190" s="19">
        <f t="shared" si="305"/>
        <v>142949826.2739318</v>
      </c>
      <c r="AZ190" s="19">
        <f t="shared" si="305"/>
        <v>143077904.75501901</v>
      </c>
      <c r="BA190" s="19">
        <f t="shared" si="305"/>
        <v>143220627.23636714</v>
      </c>
      <c r="BB190" s="19">
        <f t="shared" si="305"/>
        <v>143377483.50525305</v>
      </c>
      <c r="BC190" s="19">
        <f t="shared" si="305"/>
        <v>143547983.52159798</v>
      </c>
      <c r="BD190" s="19">
        <f t="shared" si="305"/>
        <v>143731656.52656096</v>
      </c>
      <c r="BE190" s="19">
        <f t="shared" si="305"/>
        <v>71964025.097314641</v>
      </c>
      <c r="BF190" s="19">
        <f t="shared" si="305"/>
        <v>144136729.82688379</v>
      </c>
      <c r="BG190" s="19">
        <f t="shared" si="305"/>
        <v>144357277.58325377</v>
      </c>
      <c r="BH190" s="19">
        <f t="shared" si="305"/>
        <v>144589291.75169972</v>
      </c>
      <c r="BI190" s="19">
        <f t="shared" si="305"/>
        <v>144832386.05238208</v>
      </c>
      <c r="BJ190" s="19">
        <f t="shared" si="305"/>
        <v>72543094.487492397</v>
      </c>
    </row>
    <row r="191" spans="1:62" ht="13.5" thickBot="1" x14ac:dyDescent="0.25">
      <c r="C191" s="149"/>
      <c r="D191" s="149"/>
      <c r="E191" s="149"/>
      <c r="F191" s="149"/>
      <c r="G191" s="149"/>
      <c r="H191" s="149"/>
      <c r="I191" s="149"/>
      <c r="J191" s="149"/>
      <c r="K191" s="149"/>
      <c r="L191" s="149"/>
      <c r="M191" s="149"/>
      <c r="N191" s="149"/>
      <c r="O191" s="149"/>
      <c r="P191" s="149"/>
      <c r="Q191" s="149"/>
      <c r="R191" s="149"/>
      <c r="S191" s="149"/>
      <c r="T191" s="149"/>
      <c r="U191" s="149"/>
      <c r="V191" s="149"/>
      <c r="W191" s="149"/>
      <c r="X191" s="149"/>
      <c r="Y191" s="149"/>
      <c r="Z191" s="149"/>
      <c r="AA191" s="149"/>
      <c r="AB191" s="149"/>
      <c r="AC191" s="149"/>
      <c r="AD191" s="149"/>
      <c r="AE191" s="149"/>
      <c r="AF191" s="149"/>
      <c r="AG191" s="149"/>
      <c r="AH191" s="149"/>
      <c r="AI191" s="149"/>
      <c r="AJ191" s="149"/>
      <c r="AK191" s="149"/>
      <c r="AL191" s="149"/>
      <c r="AM191" s="149"/>
      <c r="AN191" s="149"/>
      <c r="AO191" s="149"/>
      <c r="AP191" s="149"/>
      <c r="AQ191" s="149"/>
      <c r="AR191" s="149"/>
      <c r="AS191" s="149"/>
      <c r="AT191" s="149"/>
      <c r="AU191" s="149"/>
      <c r="AV191" s="149"/>
      <c r="AW191" s="149"/>
      <c r="AX191" s="149"/>
      <c r="AY191" s="149"/>
      <c r="AZ191" s="149"/>
      <c r="BA191" s="149"/>
      <c r="BB191" s="149"/>
      <c r="BC191" s="149"/>
      <c r="BD191" s="149"/>
      <c r="BE191" s="149"/>
      <c r="BF191" s="149"/>
      <c r="BG191" s="149"/>
      <c r="BH191" s="149"/>
      <c r="BI191" s="149"/>
      <c r="BJ191" s="149"/>
    </row>
    <row r="192" spans="1:62" s="7" customFormat="1" ht="13.5" thickBot="1" x14ac:dyDescent="0.25">
      <c r="A192" s="90" t="s">
        <v>65</v>
      </c>
      <c r="B192" s="122"/>
      <c r="C192" s="21">
        <f t="shared" ref="C192:AH192" si="306">+C3</f>
        <v>44957</v>
      </c>
      <c r="D192" s="21">
        <f t="shared" si="306"/>
        <v>44985</v>
      </c>
      <c r="E192" s="21">
        <f t="shared" si="306"/>
        <v>45016</v>
      </c>
      <c r="F192" s="21">
        <f t="shared" si="306"/>
        <v>45046</v>
      </c>
      <c r="G192" s="21">
        <f t="shared" si="306"/>
        <v>45077</v>
      </c>
      <c r="H192" s="21">
        <f t="shared" si="306"/>
        <v>45107</v>
      </c>
      <c r="I192" s="21">
        <f t="shared" si="306"/>
        <v>45138</v>
      </c>
      <c r="J192" s="21">
        <f t="shared" si="306"/>
        <v>45169</v>
      </c>
      <c r="K192" s="21">
        <f t="shared" si="306"/>
        <v>45199</v>
      </c>
      <c r="L192" s="21">
        <f t="shared" si="306"/>
        <v>45230</v>
      </c>
      <c r="M192" s="21">
        <f t="shared" si="306"/>
        <v>45260</v>
      </c>
      <c r="N192" s="21">
        <f t="shared" si="306"/>
        <v>45291</v>
      </c>
      <c r="O192" s="21">
        <f t="shared" si="306"/>
        <v>45322</v>
      </c>
      <c r="P192" s="21">
        <f t="shared" si="306"/>
        <v>45351</v>
      </c>
      <c r="Q192" s="21">
        <f t="shared" si="306"/>
        <v>45382</v>
      </c>
      <c r="R192" s="21">
        <f t="shared" si="306"/>
        <v>45412</v>
      </c>
      <c r="S192" s="21">
        <f t="shared" si="306"/>
        <v>45443</v>
      </c>
      <c r="T192" s="21">
        <f t="shared" si="306"/>
        <v>45473</v>
      </c>
      <c r="U192" s="21">
        <f t="shared" si="306"/>
        <v>45504</v>
      </c>
      <c r="V192" s="21">
        <f t="shared" si="306"/>
        <v>45535</v>
      </c>
      <c r="W192" s="21">
        <f t="shared" si="306"/>
        <v>45565</v>
      </c>
      <c r="X192" s="21">
        <f t="shared" si="306"/>
        <v>45596</v>
      </c>
      <c r="Y192" s="21">
        <f t="shared" si="306"/>
        <v>45626</v>
      </c>
      <c r="Z192" s="21">
        <f t="shared" si="306"/>
        <v>45657</v>
      </c>
      <c r="AA192" s="21">
        <f t="shared" si="306"/>
        <v>45688</v>
      </c>
      <c r="AB192" s="21">
        <f t="shared" si="306"/>
        <v>45716</v>
      </c>
      <c r="AC192" s="21">
        <f t="shared" si="306"/>
        <v>45747</v>
      </c>
      <c r="AD192" s="21">
        <f t="shared" si="306"/>
        <v>45777</v>
      </c>
      <c r="AE192" s="21">
        <f t="shared" si="306"/>
        <v>45808</v>
      </c>
      <c r="AF192" s="21">
        <f t="shared" si="306"/>
        <v>45838</v>
      </c>
      <c r="AG192" s="21">
        <f t="shared" si="306"/>
        <v>45869</v>
      </c>
      <c r="AH192" s="21">
        <f t="shared" si="306"/>
        <v>45900</v>
      </c>
      <c r="AI192" s="21">
        <f t="shared" ref="AI192:BJ192" si="307">+AI3</f>
        <v>45930</v>
      </c>
      <c r="AJ192" s="21">
        <f t="shared" si="307"/>
        <v>45961</v>
      </c>
      <c r="AK192" s="21">
        <f t="shared" si="307"/>
        <v>45991</v>
      </c>
      <c r="AL192" s="21">
        <f t="shared" si="307"/>
        <v>46022</v>
      </c>
      <c r="AM192" s="21">
        <f t="shared" si="307"/>
        <v>46053</v>
      </c>
      <c r="AN192" s="21">
        <f t="shared" si="307"/>
        <v>46081</v>
      </c>
      <c r="AO192" s="21">
        <f t="shared" si="307"/>
        <v>46112</v>
      </c>
      <c r="AP192" s="21">
        <f t="shared" si="307"/>
        <v>46142</v>
      </c>
      <c r="AQ192" s="21">
        <f t="shared" si="307"/>
        <v>46173</v>
      </c>
      <c r="AR192" s="21">
        <f t="shared" si="307"/>
        <v>46203</v>
      </c>
      <c r="AS192" s="21">
        <f t="shared" si="307"/>
        <v>46234</v>
      </c>
      <c r="AT192" s="21">
        <f t="shared" si="307"/>
        <v>46265</v>
      </c>
      <c r="AU192" s="21">
        <f t="shared" si="307"/>
        <v>46295</v>
      </c>
      <c r="AV192" s="21">
        <f t="shared" si="307"/>
        <v>46326</v>
      </c>
      <c r="AW192" s="21">
        <f t="shared" si="307"/>
        <v>46356</v>
      </c>
      <c r="AX192" s="21">
        <f t="shared" si="307"/>
        <v>46387</v>
      </c>
      <c r="AY192" s="21">
        <f t="shared" si="307"/>
        <v>46418</v>
      </c>
      <c r="AZ192" s="21">
        <f t="shared" si="307"/>
        <v>46446</v>
      </c>
      <c r="BA192" s="21">
        <f t="shared" si="307"/>
        <v>46477</v>
      </c>
      <c r="BB192" s="21">
        <f t="shared" si="307"/>
        <v>46507</v>
      </c>
      <c r="BC192" s="21">
        <f t="shared" si="307"/>
        <v>46538</v>
      </c>
      <c r="BD192" s="21">
        <f t="shared" si="307"/>
        <v>46568</v>
      </c>
      <c r="BE192" s="21">
        <f t="shared" si="307"/>
        <v>46599</v>
      </c>
      <c r="BF192" s="21">
        <f t="shared" si="307"/>
        <v>46630</v>
      </c>
      <c r="BG192" s="21">
        <f t="shared" si="307"/>
        <v>46660</v>
      </c>
      <c r="BH192" s="21">
        <f t="shared" si="307"/>
        <v>46691</v>
      </c>
      <c r="BI192" s="21">
        <f t="shared" si="307"/>
        <v>46721</v>
      </c>
      <c r="BJ192" s="21">
        <f t="shared" si="307"/>
        <v>46752</v>
      </c>
    </row>
    <row r="193" spans="1:62" s="7" customFormat="1" x14ac:dyDescent="0.2">
      <c r="A193" s="6" t="str">
        <f t="shared" ref="A193:A199" si="308">+A182</f>
        <v>LINEA 1</v>
      </c>
      <c r="B193" s="118"/>
      <c r="C193" s="22">
        <f t="shared" ref="C193:AH193" si="309">+C9</f>
        <v>41745000</v>
      </c>
      <c r="D193" s="22">
        <f t="shared" si="309"/>
        <v>41745000</v>
      </c>
      <c r="E193" s="22">
        <f t="shared" si="309"/>
        <v>41745000</v>
      </c>
      <c r="F193" s="22">
        <f t="shared" si="309"/>
        <v>41745000</v>
      </c>
      <c r="G193" s="22">
        <f t="shared" si="309"/>
        <v>41745000</v>
      </c>
      <c r="H193" s="22">
        <f t="shared" si="309"/>
        <v>41745000</v>
      </c>
      <c r="I193" s="22">
        <f t="shared" si="309"/>
        <v>41745000</v>
      </c>
      <c r="J193" s="22">
        <f t="shared" si="309"/>
        <v>41745000</v>
      </c>
      <c r="K193" s="22">
        <f t="shared" si="309"/>
        <v>41745000</v>
      </c>
      <c r="L193" s="22">
        <f t="shared" si="309"/>
        <v>41745000</v>
      </c>
      <c r="M193" s="22">
        <f t="shared" si="309"/>
        <v>41745000</v>
      </c>
      <c r="N193" s="22">
        <f t="shared" si="309"/>
        <v>41745000</v>
      </c>
      <c r="O193" s="22">
        <f t="shared" si="309"/>
        <v>44048565</v>
      </c>
      <c r="P193" s="22">
        <f t="shared" si="309"/>
        <v>44048565</v>
      </c>
      <c r="Q193" s="22">
        <f t="shared" si="309"/>
        <v>44048565</v>
      </c>
      <c r="R193" s="22">
        <f t="shared" si="309"/>
        <v>44048565</v>
      </c>
      <c r="S193" s="22">
        <f t="shared" si="309"/>
        <v>44048565</v>
      </c>
      <c r="T193" s="22">
        <f t="shared" si="309"/>
        <v>44048565</v>
      </c>
      <c r="U193" s="22">
        <f t="shared" si="309"/>
        <v>44048565</v>
      </c>
      <c r="V193" s="22">
        <f t="shared" si="309"/>
        <v>44048565</v>
      </c>
      <c r="W193" s="22">
        <f t="shared" si="309"/>
        <v>44048565</v>
      </c>
      <c r="X193" s="22">
        <f t="shared" si="309"/>
        <v>44048565</v>
      </c>
      <c r="Y193" s="22">
        <f t="shared" si="309"/>
        <v>44048565</v>
      </c>
      <c r="Z193" s="22">
        <f t="shared" si="309"/>
        <v>44048565</v>
      </c>
      <c r="AA193" s="22">
        <f t="shared" si="309"/>
        <v>46458769.5</v>
      </c>
      <c r="AB193" s="22">
        <f t="shared" si="309"/>
        <v>46458769.5</v>
      </c>
      <c r="AC193" s="22">
        <f t="shared" si="309"/>
        <v>46458769.5</v>
      </c>
      <c r="AD193" s="22">
        <f t="shared" si="309"/>
        <v>46458769.5</v>
      </c>
      <c r="AE193" s="22">
        <f t="shared" si="309"/>
        <v>46458769.5</v>
      </c>
      <c r="AF193" s="22">
        <f t="shared" si="309"/>
        <v>46458769.5</v>
      </c>
      <c r="AG193" s="22">
        <f t="shared" si="309"/>
        <v>46458769.5</v>
      </c>
      <c r="AH193" s="22">
        <f t="shared" si="309"/>
        <v>46458769.5</v>
      </c>
      <c r="AI193" s="22">
        <f t="shared" ref="AI193:BJ193" si="310">+AI9</f>
        <v>46458769.5</v>
      </c>
      <c r="AJ193" s="22">
        <f t="shared" si="310"/>
        <v>46458769.5</v>
      </c>
      <c r="AK193" s="22">
        <f t="shared" si="310"/>
        <v>46458769.5</v>
      </c>
      <c r="AL193" s="22">
        <f t="shared" si="310"/>
        <v>46458769.5</v>
      </c>
      <c r="AM193" s="22">
        <f t="shared" si="310"/>
        <v>48071424.864375003</v>
      </c>
      <c r="AN193" s="22">
        <f t="shared" si="310"/>
        <v>48071424.864375003</v>
      </c>
      <c r="AO193" s="22">
        <f t="shared" si="310"/>
        <v>48071424.864375003</v>
      </c>
      <c r="AP193" s="22">
        <f t="shared" si="310"/>
        <v>48071424.864375003</v>
      </c>
      <c r="AQ193" s="22">
        <f t="shared" si="310"/>
        <v>48071424.864375003</v>
      </c>
      <c r="AR193" s="22">
        <f t="shared" si="310"/>
        <v>48071424.864375003</v>
      </c>
      <c r="AS193" s="22">
        <f t="shared" si="310"/>
        <v>48071424.864375003</v>
      </c>
      <c r="AT193" s="22">
        <f t="shared" si="310"/>
        <v>48071424.864375003</v>
      </c>
      <c r="AU193" s="22">
        <f t="shared" si="310"/>
        <v>48071424.864375003</v>
      </c>
      <c r="AV193" s="22">
        <f t="shared" si="310"/>
        <v>48071424.864375003</v>
      </c>
      <c r="AW193" s="22">
        <f t="shared" si="310"/>
        <v>48071424.864375003</v>
      </c>
      <c r="AX193" s="22">
        <f t="shared" si="310"/>
        <v>48071424.864375003</v>
      </c>
      <c r="AY193" s="22">
        <f t="shared" si="310"/>
        <v>49720934.541093752</v>
      </c>
      <c r="AZ193" s="22">
        <f t="shared" si="310"/>
        <v>49720934.541093752</v>
      </c>
      <c r="BA193" s="22">
        <f t="shared" si="310"/>
        <v>49720934.541093752</v>
      </c>
      <c r="BB193" s="22">
        <f t="shared" si="310"/>
        <v>49720934.541093752</v>
      </c>
      <c r="BC193" s="22">
        <f t="shared" si="310"/>
        <v>49720934.541093752</v>
      </c>
      <c r="BD193" s="22">
        <f t="shared" si="310"/>
        <v>49720934.541093752</v>
      </c>
      <c r="BE193" s="22">
        <f t="shared" si="310"/>
        <v>49720934.541093752</v>
      </c>
      <c r="BF193" s="22">
        <f t="shared" si="310"/>
        <v>49720934.541093752</v>
      </c>
      <c r="BG193" s="22">
        <f t="shared" si="310"/>
        <v>49720934.541093752</v>
      </c>
      <c r="BH193" s="22">
        <f t="shared" si="310"/>
        <v>49720934.541093752</v>
      </c>
      <c r="BI193" s="22">
        <f t="shared" si="310"/>
        <v>49720934.541093752</v>
      </c>
      <c r="BJ193" s="22">
        <f t="shared" si="310"/>
        <v>49720934.541093752</v>
      </c>
    </row>
    <row r="194" spans="1:62" s="7" customFormat="1" x14ac:dyDescent="0.2">
      <c r="A194" s="6" t="str">
        <f t="shared" si="308"/>
        <v>LINEA 2</v>
      </c>
      <c r="B194" s="119"/>
      <c r="C194" s="17">
        <f t="shared" ref="C194:AH194" si="311">+C21</f>
        <v>0</v>
      </c>
      <c r="D194" s="17">
        <f t="shared" si="311"/>
        <v>0</v>
      </c>
      <c r="E194" s="17">
        <f t="shared" si="311"/>
        <v>0</v>
      </c>
      <c r="F194" s="17">
        <f t="shared" si="311"/>
        <v>0</v>
      </c>
      <c r="G194" s="17">
        <f t="shared" si="311"/>
        <v>0</v>
      </c>
      <c r="H194" s="17">
        <f t="shared" si="311"/>
        <v>0</v>
      </c>
      <c r="I194" s="17">
        <f t="shared" si="311"/>
        <v>0</v>
      </c>
      <c r="J194" s="17">
        <f t="shared" si="311"/>
        <v>0</v>
      </c>
      <c r="K194" s="17">
        <f t="shared" si="311"/>
        <v>0</v>
      </c>
      <c r="L194" s="17">
        <f t="shared" si="311"/>
        <v>0</v>
      </c>
      <c r="M194" s="17">
        <f t="shared" si="311"/>
        <v>0</v>
      </c>
      <c r="N194" s="17">
        <f t="shared" si="311"/>
        <v>0</v>
      </c>
      <c r="O194" s="17">
        <f t="shared" si="311"/>
        <v>0</v>
      </c>
      <c r="P194" s="17">
        <f t="shared" si="311"/>
        <v>0</v>
      </c>
      <c r="Q194" s="17">
        <f t="shared" si="311"/>
        <v>0</v>
      </c>
      <c r="R194" s="17">
        <f t="shared" si="311"/>
        <v>0</v>
      </c>
      <c r="S194" s="17">
        <f t="shared" si="311"/>
        <v>0</v>
      </c>
      <c r="T194" s="17">
        <f t="shared" si="311"/>
        <v>0</v>
      </c>
      <c r="U194" s="17">
        <f t="shared" si="311"/>
        <v>0</v>
      </c>
      <c r="V194" s="17">
        <f t="shared" si="311"/>
        <v>0</v>
      </c>
      <c r="W194" s="17">
        <f t="shared" si="311"/>
        <v>0</v>
      </c>
      <c r="X194" s="17">
        <f t="shared" si="311"/>
        <v>0</v>
      </c>
      <c r="Y194" s="17">
        <f t="shared" si="311"/>
        <v>0</v>
      </c>
      <c r="Z194" s="17">
        <f t="shared" si="311"/>
        <v>0</v>
      </c>
      <c r="AA194" s="17">
        <f t="shared" si="311"/>
        <v>0</v>
      </c>
      <c r="AB194" s="17">
        <f t="shared" si="311"/>
        <v>0</v>
      </c>
      <c r="AC194" s="17">
        <f t="shared" si="311"/>
        <v>0</v>
      </c>
      <c r="AD194" s="17">
        <f t="shared" si="311"/>
        <v>0</v>
      </c>
      <c r="AE194" s="17">
        <f t="shared" si="311"/>
        <v>0</v>
      </c>
      <c r="AF194" s="17">
        <f t="shared" si="311"/>
        <v>0</v>
      </c>
      <c r="AG194" s="17">
        <f t="shared" si="311"/>
        <v>0</v>
      </c>
      <c r="AH194" s="17">
        <f t="shared" si="311"/>
        <v>0</v>
      </c>
      <c r="AI194" s="17">
        <f t="shared" ref="AI194:BJ194" si="312">+AI21</f>
        <v>0</v>
      </c>
      <c r="AJ194" s="17">
        <f t="shared" si="312"/>
        <v>0</v>
      </c>
      <c r="AK194" s="17">
        <f t="shared" si="312"/>
        <v>0</v>
      </c>
      <c r="AL194" s="17">
        <f t="shared" si="312"/>
        <v>0</v>
      </c>
      <c r="AM194" s="17">
        <f t="shared" si="312"/>
        <v>0</v>
      </c>
      <c r="AN194" s="17">
        <f t="shared" si="312"/>
        <v>0</v>
      </c>
      <c r="AO194" s="17">
        <f t="shared" si="312"/>
        <v>0</v>
      </c>
      <c r="AP194" s="17">
        <f t="shared" si="312"/>
        <v>0</v>
      </c>
      <c r="AQ194" s="17">
        <f t="shared" si="312"/>
        <v>0</v>
      </c>
      <c r="AR194" s="17">
        <f t="shared" si="312"/>
        <v>0</v>
      </c>
      <c r="AS194" s="17">
        <f t="shared" si="312"/>
        <v>0</v>
      </c>
      <c r="AT194" s="17">
        <f t="shared" si="312"/>
        <v>0</v>
      </c>
      <c r="AU194" s="17">
        <f t="shared" si="312"/>
        <v>0</v>
      </c>
      <c r="AV194" s="17">
        <f t="shared" si="312"/>
        <v>0</v>
      </c>
      <c r="AW194" s="17">
        <f t="shared" si="312"/>
        <v>0</v>
      </c>
      <c r="AX194" s="17">
        <f t="shared" si="312"/>
        <v>0</v>
      </c>
      <c r="AY194" s="17">
        <f t="shared" si="312"/>
        <v>0</v>
      </c>
      <c r="AZ194" s="17">
        <f t="shared" si="312"/>
        <v>0</v>
      </c>
      <c r="BA194" s="17">
        <f t="shared" si="312"/>
        <v>0</v>
      </c>
      <c r="BB194" s="17">
        <f t="shared" si="312"/>
        <v>0</v>
      </c>
      <c r="BC194" s="17">
        <f t="shared" si="312"/>
        <v>0</v>
      </c>
      <c r="BD194" s="17">
        <f t="shared" si="312"/>
        <v>0</v>
      </c>
      <c r="BE194" s="17">
        <f t="shared" si="312"/>
        <v>0</v>
      </c>
      <c r="BF194" s="17">
        <f t="shared" si="312"/>
        <v>0</v>
      </c>
      <c r="BG194" s="17">
        <f t="shared" si="312"/>
        <v>0</v>
      </c>
      <c r="BH194" s="17">
        <f t="shared" si="312"/>
        <v>0</v>
      </c>
      <c r="BI194" s="17">
        <f t="shared" si="312"/>
        <v>0</v>
      </c>
      <c r="BJ194" s="17">
        <f t="shared" si="312"/>
        <v>0</v>
      </c>
    </row>
    <row r="195" spans="1:62" s="7" customFormat="1" x14ac:dyDescent="0.2">
      <c r="A195" s="6" t="str">
        <f t="shared" si="308"/>
        <v>LINEA 3</v>
      </c>
      <c r="B195" s="119"/>
      <c r="C195" s="17">
        <f t="shared" ref="C195:AH195" si="313">+C33</f>
        <v>0</v>
      </c>
      <c r="D195" s="17">
        <f t="shared" si="313"/>
        <v>0</v>
      </c>
      <c r="E195" s="17">
        <f t="shared" si="313"/>
        <v>0</v>
      </c>
      <c r="F195" s="17">
        <f t="shared" si="313"/>
        <v>0</v>
      </c>
      <c r="G195" s="17">
        <f t="shared" si="313"/>
        <v>0</v>
      </c>
      <c r="H195" s="17">
        <f t="shared" si="313"/>
        <v>0</v>
      </c>
      <c r="I195" s="17">
        <f t="shared" si="313"/>
        <v>0</v>
      </c>
      <c r="J195" s="17">
        <f t="shared" si="313"/>
        <v>0</v>
      </c>
      <c r="K195" s="17">
        <f t="shared" si="313"/>
        <v>0</v>
      </c>
      <c r="L195" s="17">
        <f t="shared" si="313"/>
        <v>0</v>
      </c>
      <c r="M195" s="17">
        <f t="shared" si="313"/>
        <v>0</v>
      </c>
      <c r="N195" s="17">
        <f t="shared" si="313"/>
        <v>0</v>
      </c>
      <c r="O195" s="17">
        <f t="shared" si="313"/>
        <v>0</v>
      </c>
      <c r="P195" s="17">
        <f t="shared" si="313"/>
        <v>0</v>
      </c>
      <c r="Q195" s="17">
        <f t="shared" si="313"/>
        <v>0</v>
      </c>
      <c r="R195" s="17">
        <f t="shared" si="313"/>
        <v>0</v>
      </c>
      <c r="S195" s="17">
        <f t="shared" si="313"/>
        <v>0</v>
      </c>
      <c r="T195" s="17">
        <f t="shared" si="313"/>
        <v>0</v>
      </c>
      <c r="U195" s="17">
        <f t="shared" si="313"/>
        <v>0</v>
      </c>
      <c r="V195" s="17">
        <f t="shared" si="313"/>
        <v>0</v>
      </c>
      <c r="W195" s="17">
        <f t="shared" si="313"/>
        <v>0</v>
      </c>
      <c r="X195" s="17">
        <f t="shared" si="313"/>
        <v>0</v>
      </c>
      <c r="Y195" s="17">
        <f t="shared" si="313"/>
        <v>0</v>
      </c>
      <c r="Z195" s="17">
        <f t="shared" si="313"/>
        <v>0</v>
      </c>
      <c r="AA195" s="17">
        <f t="shared" si="313"/>
        <v>0</v>
      </c>
      <c r="AB195" s="17">
        <f t="shared" si="313"/>
        <v>0</v>
      </c>
      <c r="AC195" s="17">
        <f t="shared" si="313"/>
        <v>0</v>
      </c>
      <c r="AD195" s="17">
        <f t="shared" si="313"/>
        <v>0</v>
      </c>
      <c r="AE195" s="17">
        <f t="shared" si="313"/>
        <v>0</v>
      </c>
      <c r="AF195" s="17">
        <f t="shared" si="313"/>
        <v>0</v>
      </c>
      <c r="AG195" s="17">
        <f t="shared" si="313"/>
        <v>0</v>
      </c>
      <c r="AH195" s="17">
        <f t="shared" si="313"/>
        <v>0</v>
      </c>
      <c r="AI195" s="17">
        <f t="shared" ref="AI195:BJ195" si="314">+AI33</f>
        <v>0</v>
      </c>
      <c r="AJ195" s="17">
        <f t="shared" si="314"/>
        <v>0</v>
      </c>
      <c r="AK195" s="17">
        <f t="shared" si="314"/>
        <v>0</v>
      </c>
      <c r="AL195" s="17">
        <f t="shared" si="314"/>
        <v>0</v>
      </c>
      <c r="AM195" s="17">
        <f t="shared" si="314"/>
        <v>0</v>
      </c>
      <c r="AN195" s="17">
        <f t="shared" si="314"/>
        <v>0</v>
      </c>
      <c r="AO195" s="17">
        <f t="shared" si="314"/>
        <v>0</v>
      </c>
      <c r="AP195" s="17">
        <f t="shared" si="314"/>
        <v>0</v>
      </c>
      <c r="AQ195" s="17">
        <f t="shared" si="314"/>
        <v>0</v>
      </c>
      <c r="AR195" s="17">
        <f t="shared" si="314"/>
        <v>0</v>
      </c>
      <c r="AS195" s="17">
        <f t="shared" si="314"/>
        <v>0</v>
      </c>
      <c r="AT195" s="17">
        <f t="shared" si="314"/>
        <v>0</v>
      </c>
      <c r="AU195" s="17">
        <f t="shared" si="314"/>
        <v>0</v>
      </c>
      <c r="AV195" s="17">
        <f t="shared" si="314"/>
        <v>0</v>
      </c>
      <c r="AW195" s="17">
        <f t="shared" si="314"/>
        <v>0</v>
      </c>
      <c r="AX195" s="17">
        <f t="shared" si="314"/>
        <v>0</v>
      </c>
      <c r="AY195" s="17">
        <f t="shared" si="314"/>
        <v>0</v>
      </c>
      <c r="AZ195" s="17">
        <f t="shared" si="314"/>
        <v>0</v>
      </c>
      <c r="BA195" s="17">
        <f t="shared" si="314"/>
        <v>0</v>
      </c>
      <c r="BB195" s="17">
        <f t="shared" si="314"/>
        <v>0</v>
      </c>
      <c r="BC195" s="17">
        <f t="shared" si="314"/>
        <v>0</v>
      </c>
      <c r="BD195" s="17">
        <f t="shared" si="314"/>
        <v>0</v>
      </c>
      <c r="BE195" s="17">
        <f t="shared" si="314"/>
        <v>0</v>
      </c>
      <c r="BF195" s="17">
        <f t="shared" si="314"/>
        <v>0</v>
      </c>
      <c r="BG195" s="17">
        <f t="shared" si="314"/>
        <v>0</v>
      </c>
      <c r="BH195" s="17">
        <f t="shared" si="314"/>
        <v>0</v>
      </c>
      <c r="BI195" s="17">
        <f t="shared" si="314"/>
        <v>0</v>
      </c>
      <c r="BJ195" s="17">
        <f t="shared" si="314"/>
        <v>0</v>
      </c>
    </row>
    <row r="196" spans="1:62" s="7" customFormat="1" x14ac:dyDescent="0.2">
      <c r="A196" s="6" t="str">
        <f t="shared" si="308"/>
        <v>LINEA 4</v>
      </c>
      <c r="B196" s="119"/>
      <c r="C196" s="17">
        <f t="shared" ref="C196:AH196" si="315">+C45</f>
        <v>0</v>
      </c>
      <c r="D196" s="17">
        <f t="shared" si="315"/>
        <v>0</v>
      </c>
      <c r="E196" s="17">
        <f t="shared" si="315"/>
        <v>0</v>
      </c>
      <c r="F196" s="17">
        <f t="shared" si="315"/>
        <v>0</v>
      </c>
      <c r="G196" s="17">
        <f t="shared" si="315"/>
        <v>0</v>
      </c>
      <c r="H196" s="17">
        <f t="shared" si="315"/>
        <v>0</v>
      </c>
      <c r="I196" s="17">
        <f t="shared" si="315"/>
        <v>0</v>
      </c>
      <c r="J196" s="17">
        <f t="shared" si="315"/>
        <v>0</v>
      </c>
      <c r="K196" s="17">
        <f t="shared" si="315"/>
        <v>0</v>
      </c>
      <c r="L196" s="17">
        <f t="shared" si="315"/>
        <v>0</v>
      </c>
      <c r="M196" s="17">
        <f t="shared" si="315"/>
        <v>0</v>
      </c>
      <c r="N196" s="17">
        <f t="shared" si="315"/>
        <v>0</v>
      </c>
      <c r="O196" s="17">
        <f t="shared" si="315"/>
        <v>0</v>
      </c>
      <c r="P196" s="17">
        <f t="shared" si="315"/>
        <v>0</v>
      </c>
      <c r="Q196" s="17">
        <f t="shared" si="315"/>
        <v>0</v>
      </c>
      <c r="R196" s="17">
        <f t="shared" si="315"/>
        <v>0</v>
      </c>
      <c r="S196" s="17">
        <f t="shared" si="315"/>
        <v>0</v>
      </c>
      <c r="T196" s="17">
        <f t="shared" si="315"/>
        <v>0</v>
      </c>
      <c r="U196" s="17">
        <f t="shared" si="315"/>
        <v>0</v>
      </c>
      <c r="V196" s="17">
        <f t="shared" si="315"/>
        <v>0</v>
      </c>
      <c r="W196" s="17">
        <f t="shared" si="315"/>
        <v>0</v>
      </c>
      <c r="X196" s="17">
        <f t="shared" si="315"/>
        <v>0</v>
      </c>
      <c r="Y196" s="17">
        <f t="shared" si="315"/>
        <v>0</v>
      </c>
      <c r="Z196" s="17">
        <f t="shared" si="315"/>
        <v>0</v>
      </c>
      <c r="AA196" s="17">
        <f t="shared" si="315"/>
        <v>0</v>
      </c>
      <c r="AB196" s="17">
        <f t="shared" si="315"/>
        <v>0</v>
      </c>
      <c r="AC196" s="17">
        <f t="shared" si="315"/>
        <v>0</v>
      </c>
      <c r="AD196" s="17">
        <f t="shared" si="315"/>
        <v>0</v>
      </c>
      <c r="AE196" s="17">
        <f t="shared" si="315"/>
        <v>0</v>
      </c>
      <c r="AF196" s="17">
        <f t="shared" si="315"/>
        <v>0</v>
      </c>
      <c r="AG196" s="17">
        <f t="shared" si="315"/>
        <v>0</v>
      </c>
      <c r="AH196" s="17">
        <f t="shared" si="315"/>
        <v>0</v>
      </c>
      <c r="AI196" s="17">
        <f t="shared" ref="AI196:BJ196" si="316">+AI45</f>
        <v>0</v>
      </c>
      <c r="AJ196" s="17">
        <f t="shared" si="316"/>
        <v>0</v>
      </c>
      <c r="AK196" s="17">
        <f t="shared" si="316"/>
        <v>0</v>
      </c>
      <c r="AL196" s="17">
        <f t="shared" si="316"/>
        <v>0</v>
      </c>
      <c r="AM196" s="17">
        <f t="shared" si="316"/>
        <v>0</v>
      </c>
      <c r="AN196" s="17">
        <f t="shared" si="316"/>
        <v>0</v>
      </c>
      <c r="AO196" s="17">
        <f t="shared" si="316"/>
        <v>0</v>
      </c>
      <c r="AP196" s="17">
        <f t="shared" si="316"/>
        <v>0</v>
      </c>
      <c r="AQ196" s="17">
        <f t="shared" si="316"/>
        <v>0</v>
      </c>
      <c r="AR196" s="17">
        <f t="shared" si="316"/>
        <v>0</v>
      </c>
      <c r="AS196" s="17">
        <f t="shared" si="316"/>
        <v>0</v>
      </c>
      <c r="AT196" s="17">
        <f t="shared" si="316"/>
        <v>0</v>
      </c>
      <c r="AU196" s="17">
        <f t="shared" si="316"/>
        <v>0</v>
      </c>
      <c r="AV196" s="17">
        <f t="shared" si="316"/>
        <v>0</v>
      </c>
      <c r="AW196" s="17">
        <f t="shared" si="316"/>
        <v>0</v>
      </c>
      <c r="AX196" s="17">
        <f t="shared" si="316"/>
        <v>0</v>
      </c>
      <c r="AY196" s="17">
        <f t="shared" si="316"/>
        <v>0</v>
      </c>
      <c r="AZ196" s="17">
        <f t="shared" si="316"/>
        <v>0</v>
      </c>
      <c r="BA196" s="17">
        <f t="shared" si="316"/>
        <v>0</v>
      </c>
      <c r="BB196" s="17">
        <f t="shared" si="316"/>
        <v>0</v>
      </c>
      <c r="BC196" s="17">
        <f t="shared" si="316"/>
        <v>0</v>
      </c>
      <c r="BD196" s="17">
        <f t="shared" si="316"/>
        <v>0</v>
      </c>
      <c r="BE196" s="17">
        <f t="shared" si="316"/>
        <v>0</v>
      </c>
      <c r="BF196" s="17">
        <f t="shared" si="316"/>
        <v>0</v>
      </c>
      <c r="BG196" s="17">
        <f t="shared" si="316"/>
        <v>0</v>
      </c>
      <c r="BH196" s="17">
        <f t="shared" si="316"/>
        <v>0</v>
      </c>
      <c r="BI196" s="17">
        <f t="shared" si="316"/>
        <v>0</v>
      </c>
      <c r="BJ196" s="17">
        <f t="shared" si="316"/>
        <v>0</v>
      </c>
    </row>
    <row r="197" spans="1:62" s="7" customFormat="1" x14ac:dyDescent="0.2">
      <c r="A197" s="6" t="str">
        <f t="shared" si="308"/>
        <v>LINEA 5</v>
      </c>
      <c r="B197" s="119"/>
      <c r="C197" s="17">
        <f t="shared" ref="C197:AH197" si="317">+C57</f>
        <v>0</v>
      </c>
      <c r="D197" s="17">
        <f t="shared" si="317"/>
        <v>0</v>
      </c>
      <c r="E197" s="17">
        <f t="shared" si="317"/>
        <v>0</v>
      </c>
      <c r="F197" s="17">
        <f t="shared" si="317"/>
        <v>0</v>
      </c>
      <c r="G197" s="17">
        <f t="shared" si="317"/>
        <v>0</v>
      </c>
      <c r="H197" s="17">
        <f t="shared" si="317"/>
        <v>0</v>
      </c>
      <c r="I197" s="17">
        <f t="shared" si="317"/>
        <v>0</v>
      </c>
      <c r="J197" s="17">
        <f t="shared" si="317"/>
        <v>0</v>
      </c>
      <c r="K197" s="17">
        <f t="shared" si="317"/>
        <v>0</v>
      </c>
      <c r="L197" s="17">
        <f t="shared" si="317"/>
        <v>0</v>
      </c>
      <c r="M197" s="17">
        <f t="shared" si="317"/>
        <v>0</v>
      </c>
      <c r="N197" s="17">
        <f t="shared" si="317"/>
        <v>0</v>
      </c>
      <c r="O197" s="17">
        <f t="shared" si="317"/>
        <v>0</v>
      </c>
      <c r="P197" s="17">
        <f t="shared" si="317"/>
        <v>0</v>
      </c>
      <c r="Q197" s="17">
        <f t="shared" si="317"/>
        <v>0</v>
      </c>
      <c r="R197" s="17">
        <f t="shared" si="317"/>
        <v>0</v>
      </c>
      <c r="S197" s="17">
        <f t="shared" si="317"/>
        <v>0</v>
      </c>
      <c r="T197" s="17">
        <f t="shared" si="317"/>
        <v>0</v>
      </c>
      <c r="U197" s="17">
        <f t="shared" si="317"/>
        <v>0</v>
      </c>
      <c r="V197" s="17">
        <f t="shared" si="317"/>
        <v>0</v>
      </c>
      <c r="W197" s="17">
        <f t="shared" si="317"/>
        <v>0</v>
      </c>
      <c r="X197" s="17">
        <f t="shared" si="317"/>
        <v>0</v>
      </c>
      <c r="Y197" s="17">
        <f t="shared" si="317"/>
        <v>0</v>
      </c>
      <c r="Z197" s="17">
        <f t="shared" si="317"/>
        <v>0</v>
      </c>
      <c r="AA197" s="17">
        <f t="shared" si="317"/>
        <v>0</v>
      </c>
      <c r="AB197" s="17">
        <f t="shared" si="317"/>
        <v>0</v>
      </c>
      <c r="AC197" s="17">
        <f t="shared" si="317"/>
        <v>0</v>
      </c>
      <c r="AD197" s="17">
        <f t="shared" si="317"/>
        <v>0</v>
      </c>
      <c r="AE197" s="17">
        <f t="shared" si="317"/>
        <v>0</v>
      </c>
      <c r="AF197" s="17">
        <f t="shared" si="317"/>
        <v>0</v>
      </c>
      <c r="AG197" s="17">
        <f t="shared" si="317"/>
        <v>0</v>
      </c>
      <c r="AH197" s="17">
        <f t="shared" si="317"/>
        <v>0</v>
      </c>
      <c r="AI197" s="17">
        <f t="shared" ref="AI197:BJ197" si="318">+AI57</f>
        <v>0</v>
      </c>
      <c r="AJ197" s="17">
        <f t="shared" si="318"/>
        <v>0</v>
      </c>
      <c r="AK197" s="17">
        <f t="shared" si="318"/>
        <v>0</v>
      </c>
      <c r="AL197" s="17">
        <f t="shared" si="318"/>
        <v>0</v>
      </c>
      <c r="AM197" s="17">
        <f t="shared" si="318"/>
        <v>0</v>
      </c>
      <c r="AN197" s="17">
        <f t="shared" si="318"/>
        <v>0</v>
      </c>
      <c r="AO197" s="17">
        <f t="shared" si="318"/>
        <v>0</v>
      </c>
      <c r="AP197" s="17">
        <f t="shared" si="318"/>
        <v>0</v>
      </c>
      <c r="AQ197" s="17">
        <f t="shared" si="318"/>
        <v>0</v>
      </c>
      <c r="AR197" s="17">
        <f t="shared" si="318"/>
        <v>0</v>
      </c>
      <c r="AS197" s="17">
        <f t="shared" si="318"/>
        <v>0</v>
      </c>
      <c r="AT197" s="17">
        <f t="shared" si="318"/>
        <v>0</v>
      </c>
      <c r="AU197" s="17">
        <f t="shared" si="318"/>
        <v>0</v>
      </c>
      <c r="AV197" s="17">
        <f t="shared" si="318"/>
        <v>0</v>
      </c>
      <c r="AW197" s="17">
        <f t="shared" si="318"/>
        <v>0</v>
      </c>
      <c r="AX197" s="17">
        <f t="shared" si="318"/>
        <v>0</v>
      </c>
      <c r="AY197" s="17">
        <f t="shared" si="318"/>
        <v>0</v>
      </c>
      <c r="AZ197" s="17">
        <f t="shared" si="318"/>
        <v>0</v>
      </c>
      <c r="BA197" s="17">
        <f t="shared" si="318"/>
        <v>0</v>
      </c>
      <c r="BB197" s="17">
        <f t="shared" si="318"/>
        <v>0</v>
      </c>
      <c r="BC197" s="17">
        <f t="shared" si="318"/>
        <v>0</v>
      </c>
      <c r="BD197" s="17">
        <f t="shared" si="318"/>
        <v>0</v>
      </c>
      <c r="BE197" s="17">
        <f t="shared" si="318"/>
        <v>0</v>
      </c>
      <c r="BF197" s="17">
        <f t="shared" si="318"/>
        <v>0</v>
      </c>
      <c r="BG197" s="17">
        <f t="shared" si="318"/>
        <v>0</v>
      </c>
      <c r="BH197" s="17">
        <f t="shared" si="318"/>
        <v>0</v>
      </c>
      <c r="BI197" s="17">
        <f t="shared" si="318"/>
        <v>0</v>
      </c>
      <c r="BJ197" s="17">
        <f t="shared" si="318"/>
        <v>0</v>
      </c>
    </row>
    <row r="198" spans="1:62" s="7" customFormat="1" x14ac:dyDescent="0.2">
      <c r="A198" s="6" t="str">
        <f t="shared" si="308"/>
        <v>LINEA 6</v>
      </c>
      <c r="B198" s="119"/>
      <c r="C198" s="17">
        <f t="shared" ref="C198:AH198" si="319">+C69</f>
        <v>0</v>
      </c>
      <c r="D198" s="17">
        <f t="shared" si="319"/>
        <v>0</v>
      </c>
      <c r="E198" s="17">
        <f t="shared" si="319"/>
        <v>0</v>
      </c>
      <c r="F198" s="17">
        <f t="shared" si="319"/>
        <v>0</v>
      </c>
      <c r="G198" s="17">
        <f t="shared" si="319"/>
        <v>0</v>
      </c>
      <c r="H198" s="17">
        <f t="shared" si="319"/>
        <v>0</v>
      </c>
      <c r="I198" s="17">
        <f t="shared" si="319"/>
        <v>0</v>
      </c>
      <c r="J198" s="17">
        <f t="shared" si="319"/>
        <v>0</v>
      </c>
      <c r="K198" s="17">
        <f t="shared" si="319"/>
        <v>0</v>
      </c>
      <c r="L198" s="17">
        <f t="shared" si="319"/>
        <v>0</v>
      </c>
      <c r="M198" s="17">
        <f t="shared" si="319"/>
        <v>0</v>
      </c>
      <c r="N198" s="17">
        <f t="shared" si="319"/>
        <v>0</v>
      </c>
      <c r="O198" s="17">
        <f t="shared" si="319"/>
        <v>0</v>
      </c>
      <c r="P198" s="17">
        <f t="shared" si="319"/>
        <v>0</v>
      </c>
      <c r="Q198" s="17">
        <f t="shared" si="319"/>
        <v>0</v>
      </c>
      <c r="R198" s="17">
        <f t="shared" si="319"/>
        <v>0</v>
      </c>
      <c r="S198" s="17">
        <f t="shared" si="319"/>
        <v>0</v>
      </c>
      <c r="T198" s="17">
        <f t="shared" si="319"/>
        <v>0</v>
      </c>
      <c r="U198" s="17">
        <f t="shared" si="319"/>
        <v>0</v>
      </c>
      <c r="V198" s="17">
        <f t="shared" si="319"/>
        <v>0</v>
      </c>
      <c r="W198" s="17">
        <f t="shared" si="319"/>
        <v>0</v>
      </c>
      <c r="X198" s="17">
        <f t="shared" si="319"/>
        <v>0</v>
      </c>
      <c r="Y198" s="17">
        <f t="shared" si="319"/>
        <v>0</v>
      </c>
      <c r="Z198" s="17">
        <f t="shared" si="319"/>
        <v>0</v>
      </c>
      <c r="AA198" s="17">
        <f t="shared" si="319"/>
        <v>0</v>
      </c>
      <c r="AB198" s="17">
        <f t="shared" si="319"/>
        <v>0</v>
      </c>
      <c r="AC198" s="17">
        <f t="shared" si="319"/>
        <v>0</v>
      </c>
      <c r="AD198" s="17">
        <f t="shared" si="319"/>
        <v>0</v>
      </c>
      <c r="AE198" s="17">
        <f t="shared" si="319"/>
        <v>0</v>
      </c>
      <c r="AF198" s="17">
        <f t="shared" si="319"/>
        <v>0</v>
      </c>
      <c r="AG198" s="17">
        <f t="shared" si="319"/>
        <v>0</v>
      </c>
      <c r="AH198" s="17">
        <f t="shared" si="319"/>
        <v>0</v>
      </c>
      <c r="AI198" s="17">
        <f t="shared" ref="AI198:BJ198" si="320">+AI69</f>
        <v>0</v>
      </c>
      <c r="AJ198" s="17">
        <f t="shared" si="320"/>
        <v>0</v>
      </c>
      <c r="AK198" s="17">
        <f t="shared" si="320"/>
        <v>0</v>
      </c>
      <c r="AL198" s="17">
        <f t="shared" si="320"/>
        <v>0</v>
      </c>
      <c r="AM198" s="17">
        <f t="shared" si="320"/>
        <v>0</v>
      </c>
      <c r="AN198" s="17">
        <f t="shared" si="320"/>
        <v>0</v>
      </c>
      <c r="AO198" s="17">
        <f t="shared" si="320"/>
        <v>0</v>
      </c>
      <c r="AP198" s="17">
        <f t="shared" si="320"/>
        <v>0</v>
      </c>
      <c r="AQ198" s="17">
        <f t="shared" si="320"/>
        <v>0</v>
      </c>
      <c r="AR198" s="17">
        <f t="shared" si="320"/>
        <v>0</v>
      </c>
      <c r="AS198" s="17">
        <f t="shared" si="320"/>
        <v>0</v>
      </c>
      <c r="AT198" s="17">
        <f t="shared" si="320"/>
        <v>0</v>
      </c>
      <c r="AU198" s="17">
        <f t="shared" si="320"/>
        <v>0</v>
      </c>
      <c r="AV198" s="17">
        <f t="shared" si="320"/>
        <v>0</v>
      </c>
      <c r="AW198" s="17">
        <f t="shared" si="320"/>
        <v>0</v>
      </c>
      <c r="AX198" s="17">
        <f t="shared" si="320"/>
        <v>0</v>
      </c>
      <c r="AY198" s="17">
        <f t="shared" si="320"/>
        <v>0</v>
      </c>
      <c r="AZ198" s="17">
        <f t="shared" si="320"/>
        <v>0</v>
      </c>
      <c r="BA198" s="17">
        <f t="shared" si="320"/>
        <v>0</v>
      </c>
      <c r="BB198" s="17">
        <f t="shared" si="320"/>
        <v>0</v>
      </c>
      <c r="BC198" s="17">
        <f t="shared" si="320"/>
        <v>0</v>
      </c>
      <c r="BD198" s="17">
        <f t="shared" si="320"/>
        <v>0</v>
      </c>
      <c r="BE198" s="17">
        <f t="shared" si="320"/>
        <v>0</v>
      </c>
      <c r="BF198" s="17">
        <f t="shared" si="320"/>
        <v>0</v>
      </c>
      <c r="BG198" s="17">
        <f t="shared" si="320"/>
        <v>0</v>
      </c>
      <c r="BH198" s="17">
        <f t="shared" si="320"/>
        <v>0</v>
      </c>
      <c r="BI198" s="17">
        <f t="shared" si="320"/>
        <v>0</v>
      </c>
      <c r="BJ198" s="17">
        <f t="shared" si="320"/>
        <v>0</v>
      </c>
    </row>
    <row r="199" spans="1:62" s="7" customFormat="1" x14ac:dyDescent="0.2">
      <c r="A199" s="6" t="str">
        <f t="shared" si="308"/>
        <v>LINEA 7</v>
      </c>
      <c r="B199" s="119"/>
      <c r="C199" s="17">
        <f t="shared" ref="C199:AH199" si="321">+C81</f>
        <v>0</v>
      </c>
      <c r="D199" s="17">
        <f t="shared" si="321"/>
        <v>0</v>
      </c>
      <c r="E199" s="17">
        <f t="shared" si="321"/>
        <v>0</v>
      </c>
      <c r="F199" s="17">
        <f t="shared" si="321"/>
        <v>0</v>
      </c>
      <c r="G199" s="17">
        <f t="shared" si="321"/>
        <v>0</v>
      </c>
      <c r="H199" s="17">
        <f t="shared" si="321"/>
        <v>0</v>
      </c>
      <c r="I199" s="17">
        <f t="shared" si="321"/>
        <v>0</v>
      </c>
      <c r="J199" s="17">
        <f t="shared" si="321"/>
        <v>0</v>
      </c>
      <c r="K199" s="17">
        <f t="shared" si="321"/>
        <v>0</v>
      </c>
      <c r="L199" s="17">
        <f t="shared" si="321"/>
        <v>0</v>
      </c>
      <c r="M199" s="17">
        <f t="shared" si="321"/>
        <v>0</v>
      </c>
      <c r="N199" s="17">
        <f t="shared" si="321"/>
        <v>0</v>
      </c>
      <c r="O199" s="17">
        <f t="shared" si="321"/>
        <v>0</v>
      </c>
      <c r="P199" s="17">
        <f t="shared" si="321"/>
        <v>0</v>
      </c>
      <c r="Q199" s="17">
        <f t="shared" si="321"/>
        <v>0</v>
      </c>
      <c r="R199" s="17">
        <f t="shared" si="321"/>
        <v>0</v>
      </c>
      <c r="S199" s="17">
        <f t="shared" si="321"/>
        <v>0</v>
      </c>
      <c r="T199" s="17">
        <f t="shared" si="321"/>
        <v>0</v>
      </c>
      <c r="U199" s="17">
        <f t="shared" si="321"/>
        <v>0</v>
      </c>
      <c r="V199" s="17">
        <f t="shared" si="321"/>
        <v>0</v>
      </c>
      <c r="W199" s="17">
        <f t="shared" si="321"/>
        <v>0</v>
      </c>
      <c r="X199" s="17">
        <f t="shared" si="321"/>
        <v>0</v>
      </c>
      <c r="Y199" s="17">
        <f t="shared" si="321"/>
        <v>0</v>
      </c>
      <c r="Z199" s="17">
        <f t="shared" si="321"/>
        <v>0</v>
      </c>
      <c r="AA199" s="17">
        <f t="shared" si="321"/>
        <v>0</v>
      </c>
      <c r="AB199" s="17">
        <f t="shared" si="321"/>
        <v>0</v>
      </c>
      <c r="AC199" s="17">
        <f t="shared" si="321"/>
        <v>0</v>
      </c>
      <c r="AD199" s="17">
        <f t="shared" si="321"/>
        <v>0</v>
      </c>
      <c r="AE199" s="17">
        <f t="shared" si="321"/>
        <v>0</v>
      </c>
      <c r="AF199" s="17">
        <f t="shared" si="321"/>
        <v>0</v>
      </c>
      <c r="AG199" s="17">
        <f t="shared" si="321"/>
        <v>0</v>
      </c>
      <c r="AH199" s="17">
        <f t="shared" si="321"/>
        <v>0</v>
      </c>
      <c r="AI199" s="17">
        <f t="shared" ref="AI199:BJ199" si="322">+AI81</f>
        <v>0</v>
      </c>
      <c r="AJ199" s="17">
        <f t="shared" si="322"/>
        <v>0</v>
      </c>
      <c r="AK199" s="17">
        <f t="shared" si="322"/>
        <v>0</v>
      </c>
      <c r="AL199" s="17">
        <f t="shared" si="322"/>
        <v>0</v>
      </c>
      <c r="AM199" s="17">
        <f t="shared" si="322"/>
        <v>0</v>
      </c>
      <c r="AN199" s="17">
        <f t="shared" si="322"/>
        <v>0</v>
      </c>
      <c r="AO199" s="17">
        <f t="shared" si="322"/>
        <v>0</v>
      </c>
      <c r="AP199" s="17">
        <f t="shared" si="322"/>
        <v>0</v>
      </c>
      <c r="AQ199" s="17">
        <f t="shared" si="322"/>
        <v>0</v>
      </c>
      <c r="AR199" s="17">
        <f t="shared" si="322"/>
        <v>0</v>
      </c>
      <c r="AS199" s="17">
        <f t="shared" si="322"/>
        <v>0</v>
      </c>
      <c r="AT199" s="17">
        <f t="shared" si="322"/>
        <v>0</v>
      </c>
      <c r="AU199" s="17">
        <f t="shared" si="322"/>
        <v>0</v>
      </c>
      <c r="AV199" s="17">
        <f t="shared" si="322"/>
        <v>0</v>
      </c>
      <c r="AW199" s="17">
        <f t="shared" si="322"/>
        <v>0</v>
      </c>
      <c r="AX199" s="17">
        <f t="shared" si="322"/>
        <v>0</v>
      </c>
      <c r="AY199" s="17">
        <f t="shared" si="322"/>
        <v>0</v>
      </c>
      <c r="AZ199" s="17">
        <f t="shared" si="322"/>
        <v>0</v>
      </c>
      <c r="BA199" s="17">
        <f t="shared" si="322"/>
        <v>0</v>
      </c>
      <c r="BB199" s="17">
        <f t="shared" si="322"/>
        <v>0</v>
      </c>
      <c r="BC199" s="17">
        <f t="shared" si="322"/>
        <v>0</v>
      </c>
      <c r="BD199" s="17">
        <f t="shared" si="322"/>
        <v>0</v>
      </c>
      <c r="BE199" s="17">
        <f t="shared" si="322"/>
        <v>0</v>
      </c>
      <c r="BF199" s="17">
        <f t="shared" si="322"/>
        <v>0</v>
      </c>
      <c r="BG199" s="17">
        <f t="shared" si="322"/>
        <v>0</v>
      </c>
      <c r="BH199" s="17">
        <f t="shared" si="322"/>
        <v>0</v>
      </c>
      <c r="BI199" s="17">
        <f t="shared" si="322"/>
        <v>0</v>
      </c>
      <c r="BJ199" s="17">
        <f t="shared" si="322"/>
        <v>0</v>
      </c>
    </row>
    <row r="200" spans="1:62" s="7" customFormat="1" x14ac:dyDescent="0.2">
      <c r="A200" s="6" t="s">
        <v>1452</v>
      </c>
      <c r="B200" s="119"/>
      <c r="C200" s="17">
        <f t="shared" ref="C200:AH200" si="323">+C118</f>
        <v>0</v>
      </c>
      <c r="D200" s="17">
        <f t="shared" si="323"/>
        <v>0</v>
      </c>
      <c r="E200" s="17">
        <f t="shared" si="323"/>
        <v>0</v>
      </c>
      <c r="F200" s="17">
        <f t="shared" si="323"/>
        <v>0</v>
      </c>
      <c r="G200" s="17">
        <f t="shared" si="323"/>
        <v>0</v>
      </c>
      <c r="H200" s="17">
        <f t="shared" si="323"/>
        <v>0</v>
      </c>
      <c r="I200" s="17">
        <f t="shared" si="323"/>
        <v>0</v>
      </c>
      <c r="J200" s="17">
        <f t="shared" si="323"/>
        <v>0</v>
      </c>
      <c r="K200" s="17">
        <f t="shared" si="323"/>
        <v>0</v>
      </c>
      <c r="L200" s="17">
        <f t="shared" si="323"/>
        <v>0</v>
      </c>
      <c r="M200" s="17">
        <f t="shared" si="323"/>
        <v>0</v>
      </c>
      <c r="N200" s="17">
        <f t="shared" si="323"/>
        <v>0</v>
      </c>
      <c r="O200" s="17">
        <f t="shared" si="323"/>
        <v>0</v>
      </c>
      <c r="P200" s="17">
        <f t="shared" si="323"/>
        <v>0</v>
      </c>
      <c r="Q200" s="17">
        <f t="shared" si="323"/>
        <v>0</v>
      </c>
      <c r="R200" s="17">
        <f t="shared" si="323"/>
        <v>0</v>
      </c>
      <c r="S200" s="17">
        <f t="shared" si="323"/>
        <v>0</v>
      </c>
      <c r="T200" s="17">
        <f t="shared" si="323"/>
        <v>0</v>
      </c>
      <c r="U200" s="17">
        <f t="shared" si="323"/>
        <v>0</v>
      </c>
      <c r="V200" s="17">
        <f t="shared" si="323"/>
        <v>0</v>
      </c>
      <c r="W200" s="17">
        <f t="shared" si="323"/>
        <v>0</v>
      </c>
      <c r="X200" s="17">
        <f t="shared" si="323"/>
        <v>0</v>
      </c>
      <c r="Y200" s="17">
        <f t="shared" si="323"/>
        <v>0</v>
      </c>
      <c r="Z200" s="17">
        <f t="shared" si="323"/>
        <v>0</v>
      </c>
      <c r="AA200" s="17">
        <f t="shared" si="323"/>
        <v>0</v>
      </c>
      <c r="AB200" s="17">
        <f t="shared" si="323"/>
        <v>0</v>
      </c>
      <c r="AC200" s="17">
        <f t="shared" si="323"/>
        <v>0</v>
      </c>
      <c r="AD200" s="17">
        <f t="shared" si="323"/>
        <v>0</v>
      </c>
      <c r="AE200" s="17">
        <f t="shared" si="323"/>
        <v>0</v>
      </c>
      <c r="AF200" s="17">
        <f t="shared" si="323"/>
        <v>0</v>
      </c>
      <c r="AG200" s="17">
        <f t="shared" si="323"/>
        <v>0</v>
      </c>
      <c r="AH200" s="17">
        <f t="shared" si="323"/>
        <v>0</v>
      </c>
      <c r="AI200" s="17">
        <f t="shared" ref="AI200:BJ200" si="324">+AI118</f>
        <v>0</v>
      </c>
      <c r="AJ200" s="17">
        <f t="shared" si="324"/>
        <v>0</v>
      </c>
      <c r="AK200" s="17">
        <f t="shared" si="324"/>
        <v>0</v>
      </c>
      <c r="AL200" s="17">
        <f t="shared" si="324"/>
        <v>0</v>
      </c>
      <c r="AM200" s="17">
        <f t="shared" si="324"/>
        <v>0</v>
      </c>
      <c r="AN200" s="17">
        <f t="shared" si="324"/>
        <v>0</v>
      </c>
      <c r="AO200" s="17">
        <f t="shared" si="324"/>
        <v>0</v>
      </c>
      <c r="AP200" s="17">
        <f t="shared" si="324"/>
        <v>0</v>
      </c>
      <c r="AQ200" s="17">
        <f t="shared" si="324"/>
        <v>0</v>
      </c>
      <c r="AR200" s="17">
        <f t="shared" si="324"/>
        <v>0</v>
      </c>
      <c r="AS200" s="17">
        <f t="shared" si="324"/>
        <v>0</v>
      </c>
      <c r="AT200" s="17">
        <f t="shared" si="324"/>
        <v>0</v>
      </c>
      <c r="AU200" s="17">
        <f t="shared" si="324"/>
        <v>0</v>
      </c>
      <c r="AV200" s="17">
        <f t="shared" si="324"/>
        <v>0</v>
      </c>
      <c r="AW200" s="17">
        <f t="shared" si="324"/>
        <v>0</v>
      </c>
      <c r="AX200" s="17">
        <f t="shared" si="324"/>
        <v>0</v>
      </c>
      <c r="AY200" s="17">
        <f t="shared" si="324"/>
        <v>0</v>
      </c>
      <c r="AZ200" s="17">
        <f t="shared" si="324"/>
        <v>0</v>
      </c>
      <c r="BA200" s="17">
        <f t="shared" si="324"/>
        <v>0</v>
      </c>
      <c r="BB200" s="17">
        <f t="shared" si="324"/>
        <v>0</v>
      </c>
      <c r="BC200" s="17">
        <f t="shared" si="324"/>
        <v>0</v>
      </c>
      <c r="BD200" s="17">
        <f t="shared" si="324"/>
        <v>0</v>
      </c>
      <c r="BE200" s="17">
        <f t="shared" si="324"/>
        <v>0</v>
      </c>
      <c r="BF200" s="17">
        <f t="shared" si="324"/>
        <v>0</v>
      </c>
      <c r="BG200" s="17">
        <f t="shared" si="324"/>
        <v>0</v>
      </c>
      <c r="BH200" s="17">
        <f t="shared" si="324"/>
        <v>0</v>
      </c>
      <c r="BI200" s="17">
        <f t="shared" si="324"/>
        <v>0</v>
      </c>
      <c r="BJ200" s="17">
        <f t="shared" si="324"/>
        <v>0</v>
      </c>
    </row>
    <row r="201" spans="1:62" s="7" customFormat="1" x14ac:dyDescent="0.2">
      <c r="A201" s="23" t="s">
        <v>2</v>
      </c>
      <c r="B201" s="120"/>
      <c r="C201" s="19">
        <f t="shared" ref="C201:AH201" si="325">SUM(C193:C200)</f>
        <v>41745000</v>
      </c>
      <c r="D201" s="19">
        <f t="shared" si="325"/>
        <v>41745000</v>
      </c>
      <c r="E201" s="19">
        <f t="shared" si="325"/>
        <v>41745000</v>
      </c>
      <c r="F201" s="19">
        <f t="shared" si="325"/>
        <v>41745000</v>
      </c>
      <c r="G201" s="19">
        <f t="shared" si="325"/>
        <v>41745000</v>
      </c>
      <c r="H201" s="19">
        <f t="shared" si="325"/>
        <v>41745000</v>
      </c>
      <c r="I201" s="19">
        <f t="shared" si="325"/>
        <v>41745000</v>
      </c>
      <c r="J201" s="19">
        <f t="shared" si="325"/>
        <v>41745000</v>
      </c>
      <c r="K201" s="19">
        <f t="shared" si="325"/>
        <v>41745000</v>
      </c>
      <c r="L201" s="19">
        <f t="shared" si="325"/>
        <v>41745000</v>
      </c>
      <c r="M201" s="19">
        <f t="shared" si="325"/>
        <v>41745000</v>
      </c>
      <c r="N201" s="19">
        <f t="shared" si="325"/>
        <v>41745000</v>
      </c>
      <c r="O201" s="19">
        <f t="shared" si="325"/>
        <v>44048565</v>
      </c>
      <c r="P201" s="19">
        <f t="shared" si="325"/>
        <v>44048565</v>
      </c>
      <c r="Q201" s="19">
        <f t="shared" si="325"/>
        <v>44048565</v>
      </c>
      <c r="R201" s="19">
        <f t="shared" si="325"/>
        <v>44048565</v>
      </c>
      <c r="S201" s="19">
        <f t="shared" si="325"/>
        <v>44048565</v>
      </c>
      <c r="T201" s="19">
        <f t="shared" si="325"/>
        <v>44048565</v>
      </c>
      <c r="U201" s="19">
        <f t="shared" si="325"/>
        <v>44048565</v>
      </c>
      <c r="V201" s="19">
        <f t="shared" si="325"/>
        <v>44048565</v>
      </c>
      <c r="W201" s="19">
        <f t="shared" si="325"/>
        <v>44048565</v>
      </c>
      <c r="X201" s="19">
        <f t="shared" si="325"/>
        <v>44048565</v>
      </c>
      <c r="Y201" s="19">
        <f t="shared" si="325"/>
        <v>44048565</v>
      </c>
      <c r="Z201" s="19">
        <f t="shared" si="325"/>
        <v>44048565</v>
      </c>
      <c r="AA201" s="19">
        <f t="shared" si="325"/>
        <v>46458769.5</v>
      </c>
      <c r="AB201" s="19">
        <f t="shared" si="325"/>
        <v>46458769.5</v>
      </c>
      <c r="AC201" s="19">
        <f t="shared" si="325"/>
        <v>46458769.5</v>
      </c>
      <c r="AD201" s="19">
        <f t="shared" si="325"/>
        <v>46458769.5</v>
      </c>
      <c r="AE201" s="19">
        <f t="shared" si="325"/>
        <v>46458769.5</v>
      </c>
      <c r="AF201" s="19">
        <f t="shared" si="325"/>
        <v>46458769.5</v>
      </c>
      <c r="AG201" s="19">
        <f t="shared" si="325"/>
        <v>46458769.5</v>
      </c>
      <c r="AH201" s="19">
        <f t="shared" si="325"/>
        <v>46458769.5</v>
      </c>
      <c r="AI201" s="19">
        <f t="shared" ref="AI201:BJ201" si="326">SUM(AI193:AI200)</f>
        <v>46458769.5</v>
      </c>
      <c r="AJ201" s="19">
        <f t="shared" si="326"/>
        <v>46458769.5</v>
      </c>
      <c r="AK201" s="19">
        <f t="shared" si="326"/>
        <v>46458769.5</v>
      </c>
      <c r="AL201" s="19">
        <f t="shared" si="326"/>
        <v>46458769.5</v>
      </c>
      <c r="AM201" s="19">
        <f t="shared" si="326"/>
        <v>48071424.864375003</v>
      </c>
      <c r="AN201" s="19">
        <f t="shared" si="326"/>
        <v>48071424.864375003</v>
      </c>
      <c r="AO201" s="19">
        <f t="shared" si="326"/>
        <v>48071424.864375003</v>
      </c>
      <c r="AP201" s="19">
        <f t="shared" si="326"/>
        <v>48071424.864375003</v>
      </c>
      <c r="AQ201" s="19">
        <f t="shared" si="326"/>
        <v>48071424.864375003</v>
      </c>
      <c r="AR201" s="19">
        <f t="shared" si="326"/>
        <v>48071424.864375003</v>
      </c>
      <c r="AS201" s="19">
        <f t="shared" si="326"/>
        <v>48071424.864375003</v>
      </c>
      <c r="AT201" s="19">
        <f t="shared" si="326"/>
        <v>48071424.864375003</v>
      </c>
      <c r="AU201" s="19">
        <f t="shared" si="326"/>
        <v>48071424.864375003</v>
      </c>
      <c r="AV201" s="19">
        <f t="shared" si="326"/>
        <v>48071424.864375003</v>
      </c>
      <c r="AW201" s="19">
        <f t="shared" si="326"/>
        <v>48071424.864375003</v>
      </c>
      <c r="AX201" s="19">
        <f t="shared" si="326"/>
        <v>48071424.864375003</v>
      </c>
      <c r="AY201" s="19">
        <f t="shared" si="326"/>
        <v>49720934.541093752</v>
      </c>
      <c r="AZ201" s="19">
        <f t="shared" si="326"/>
        <v>49720934.541093752</v>
      </c>
      <c r="BA201" s="19">
        <f t="shared" si="326"/>
        <v>49720934.541093752</v>
      </c>
      <c r="BB201" s="19">
        <f t="shared" si="326"/>
        <v>49720934.541093752</v>
      </c>
      <c r="BC201" s="19">
        <f t="shared" si="326"/>
        <v>49720934.541093752</v>
      </c>
      <c r="BD201" s="19">
        <f t="shared" si="326"/>
        <v>49720934.541093752</v>
      </c>
      <c r="BE201" s="19">
        <f t="shared" si="326"/>
        <v>49720934.541093752</v>
      </c>
      <c r="BF201" s="19">
        <f t="shared" si="326"/>
        <v>49720934.541093752</v>
      </c>
      <c r="BG201" s="19">
        <f t="shared" si="326"/>
        <v>49720934.541093752</v>
      </c>
      <c r="BH201" s="19">
        <f t="shared" si="326"/>
        <v>49720934.541093752</v>
      </c>
      <c r="BI201" s="19">
        <f t="shared" si="326"/>
        <v>49720934.541093752</v>
      </c>
      <c r="BJ201" s="19">
        <f t="shared" si="326"/>
        <v>49720934.541093752</v>
      </c>
    </row>
    <row r="202" spans="1:62" ht="13.5" thickBot="1" x14ac:dyDescent="0.25">
      <c r="C202" s="149"/>
      <c r="D202" s="149"/>
      <c r="E202" s="149"/>
      <c r="F202" s="149"/>
      <c r="G202" s="149"/>
      <c r="H202" s="149"/>
      <c r="I202" s="149"/>
      <c r="J202" s="149"/>
      <c r="K202" s="149"/>
      <c r="L202" s="149"/>
      <c r="M202" s="149"/>
      <c r="N202" s="149"/>
      <c r="O202" s="149"/>
      <c r="P202" s="149"/>
      <c r="Q202" s="149"/>
      <c r="R202" s="149"/>
      <c r="S202" s="149"/>
      <c r="T202" s="149"/>
      <c r="U202" s="149"/>
      <c r="V202" s="149"/>
      <c r="W202" s="149"/>
      <c r="X202" s="149"/>
      <c r="Y202" s="149"/>
      <c r="Z202" s="149"/>
      <c r="AA202" s="149"/>
      <c r="AB202" s="149"/>
      <c r="AC202" s="149"/>
      <c r="AD202" s="149"/>
      <c r="AE202" s="149"/>
      <c r="AF202" s="149"/>
      <c r="AG202" s="149"/>
      <c r="AH202" s="149"/>
      <c r="AI202" s="149"/>
      <c r="AJ202" s="149"/>
      <c r="AK202" s="149"/>
      <c r="AL202" s="149"/>
      <c r="AM202" s="149"/>
      <c r="AN202" s="149"/>
      <c r="AO202" s="149"/>
      <c r="AP202" s="149"/>
      <c r="AQ202" s="149"/>
      <c r="AR202" s="149"/>
      <c r="AS202" s="149"/>
      <c r="AT202" s="149"/>
      <c r="AU202" s="149"/>
      <c r="AV202" s="149"/>
      <c r="AW202" s="149"/>
      <c r="AX202" s="149"/>
      <c r="AY202" s="149"/>
      <c r="AZ202" s="149"/>
      <c r="BA202" s="149"/>
      <c r="BB202" s="149"/>
      <c r="BC202" s="149"/>
      <c r="BD202" s="149"/>
      <c r="BE202" s="149"/>
      <c r="BF202" s="149"/>
      <c r="BG202" s="149"/>
      <c r="BH202" s="149"/>
      <c r="BI202" s="149"/>
      <c r="BJ202" s="149"/>
    </row>
    <row r="203" spans="1:62" s="7" customFormat="1" ht="13.5" thickBot="1" x14ac:dyDescent="0.25">
      <c r="A203" s="90" t="s">
        <v>136</v>
      </c>
      <c r="B203" s="122"/>
      <c r="C203" s="21">
        <f t="shared" ref="C203:AH203" si="327">+C15</f>
        <v>44957</v>
      </c>
      <c r="D203" s="21">
        <f t="shared" si="327"/>
        <v>44985</v>
      </c>
      <c r="E203" s="21">
        <f t="shared" si="327"/>
        <v>45016</v>
      </c>
      <c r="F203" s="21">
        <f t="shared" si="327"/>
        <v>45046</v>
      </c>
      <c r="G203" s="21">
        <f t="shared" si="327"/>
        <v>45077</v>
      </c>
      <c r="H203" s="21">
        <f t="shared" si="327"/>
        <v>45107</v>
      </c>
      <c r="I203" s="21">
        <f t="shared" si="327"/>
        <v>45138</v>
      </c>
      <c r="J203" s="21">
        <f t="shared" si="327"/>
        <v>45169</v>
      </c>
      <c r="K203" s="21">
        <f t="shared" si="327"/>
        <v>45199</v>
      </c>
      <c r="L203" s="21">
        <f t="shared" si="327"/>
        <v>45230</v>
      </c>
      <c r="M203" s="21">
        <f t="shared" si="327"/>
        <v>45260</v>
      </c>
      <c r="N203" s="21">
        <f t="shared" si="327"/>
        <v>45291</v>
      </c>
      <c r="O203" s="21">
        <f t="shared" si="327"/>
        <v>45322</v>
      </c>
      <c r="P203" s="21">
        <f t="shared" si="327"/>
        <v>45351</v>
      </c>
      <c r="Q203" s="21">
        <f t="shared" si="327"/>
        <v>45382</v>
      </c>
      <c r="R203" s="21">
        <f t="shared" si="327"/>
        <v>45412</v>
      </c>
      <c r="S203" s="21">
        <f t="shared" si="327"/>
        <v>45443</v>
      </c>
      <c r="T203" s="21">
        <f t="shared" si="327"/>
        <v>45473</v>
      </c>
      <c r="U203" s="21">
        <f t="shared" si="327"/>
        <v>45504</v>
      </c>
      <c r="V203" s="21">
        <f t="shared" si="327"/>
        <v>45535</v>
      </c>
      <c r="W203" s="21">
        <f t="shared" si="327"/>
        <v>45565</v>
      </c>
      <c r="X203" s="21">
        <f t="shared" si="327"/>
        <v>45596</v>
      </c>
      <c r="Y203" s="21">
        <f t="shared" si="327"/>
        <v>45626</v>
      </c>
      <c r="Z203" s="21">
        <f t="shared" si="327"/>
        <v>45657</v>
      </c>
      <c r="AA203" s="21">
        <f t="shared" si="327"/>
        <v>45688</v>
      </c>
      <c r="AB203" s="21">
        <f t="shared" si="327"/>
        <v>45716</v>
      </c>
      <c r="AC203" s="21">
        <f t="shared" si="327"/>
        <v>45747</v>
      </c>
      <c r="AD203" s="21">
        <f t="shared" si="327"/>
        <v>45777</v>
      </c>
      <c r="AE203" s="21">
        <f t="shared" si="327"/>
        <v>45808</v>
      </c>
      <c r="AF203" s="21">
        <f t="shared" si="327"/>
        <v>45838</v>
      </c>
      <c r="AG203" s="21">
        <f t="shared" si="327"/>
        <v>45869</v>
      </c>
      <c r="AH203" s="21">
        <f t="shared" si="327"/>
        <v>45900</v>
      </c>
      <c r="AI203" s="21">
        <f t="shared" ref="AI203:BJ203" si="328">+AI15</f>
        <v>45930</v>
      </c>
      <c r="AJ203" s="21">
        <f t="shared" si="328"/>
        <v>45961</v>
      </c>
      <c r="AK203" s="21">
        <f t="shared" si="328"/>
        <v>45991</v>
      </c>
      <c r="AL203" s="21">
        <f t="shared" si="328"/>
        <v>46022</v>
      </c>
      <c r="AM203" s="21">
        <f t="shared" si="328"/>
        <v>46053</v>
      </c>
      <c r="AN203" s="21">
        <f t="shared" si="328"/>
        <v>46081</v>
      </c>
      <c r="AO203" s="21">
        <f t="shared" si="328"/>
        <v>46112</v>
      </c>
      <c r="AP203" s="21">
        <f t="shared" si="328"/>
        <v>46142</v>
      </c>
      <c r="AQ203" s="21">
        <f t="shared" si="328"/>
        <v>46173</v>
      </c>
      <c r="AR203" s="21">
        <f t="shared" si="328"/>
        <v>46203</v>
      </c>
      <c r="AS203" s="21">
        <f t="shared" si="328"/>
        <v>46234</v>
      </c>
      <c r="AT203" s="21">
        <f t="shared" si="328"/>
        <v>46265</v>
      </c>
      <c r="AU203" s="21">
        <f t="shared" si="328"/>
        <v>46295</v>
      </c>
      <c r="AV203" s="21">
        <f t="shared" si="328"/>
        <v>46326</v>
      </c>
      <c r="AW203" s="21">
        <f t="shared" si="328"/>
        <v>46356</v>
      </c>
      <c r="AX203" s="21">
        <f t="shared" si="328"/>
        <v>46387</v>
      </c>
      <c r="AY203" s="21">
        <f t="shared" si="328"/>
        <v>46418</v>
      </c>
      <c r="AZ203" s="21">
        <f t="shared" si="328"/>
        <v>46446</v>
      </c>
      <c r="BA203" s="21">
        <f t="shared" si="328"/>
        <v>46477</v>
      </c>
      <c r="BB203" s="21">
        <f t="shared" si="328"/>
        <v>46507</v>
      </c>
      <c r="BC203" s="21">
        <f t="shared" si="328"/>
        <v>46538</v>
      </c>
      <c r="BD203" s="21">
        <f t="shared" si="328"/>
        <v>46568</v>
      </c>
      <c r="BE203" s="21">
        <f t="shared" si="328"/>
        <v>46599</v>
      </c>
      <c r="BF203" s="21">
        <f t="shared" si="328"/>
        <v>46630</v>
      </c>
      <c r="BG203" s="21">
        <f t="shared" si="328"/>
        <v>46660</v>
      </c>
      <c r="BH203" s="21">
        <f t="shared" si="328"/>
        <v>46691</v>
      </c>
      <c r="BI203" s="21">
        <f t="shared" si="328"/>
        <v>46721</v>
      </c>
      <c r="BJ203" s="21">
        <f t="shared" si="328"/>
        <v>46752</v>
      </c>
    </row>
    <row r="204" spans="1:62" s="7" customFormat="1" x14ac:dyDescent="0.2">
      <c r="A204" s="6" t="str">
        <f t="shared" ref="A204:A210" si="329">+A193</f>
        <v>LINEA 1</v>
      </c>
      <c r="B204" s="118"/>
      <c r="C204" s="22">
        <f t="shared" ref="C204:AH204" si="330">+C10</f>
        <v>23000000</v>
      </c>
      <c r="D204" s="22">
        <f t="shared" si="330"/>
        <v>23000000</v>
      </c>
      <c r="E204" s="22">
        <f t="shared" si="330"/>
        <v>23000000</v>
      </c>
      <c r="F204" s="22">
        <f t="shared" si="330"/>
        <v>23000000</v>
      </c>
      <c r="G204" s="22">
        <f t="shared" si="330"/>
        <v>23000000</v>
      </c>
      <c r="H204" s="22">
        <f t="shared" si="330"/>
        <v>23000000</v>
      </c>
      <c r="I204" s="22">
        <f t="shared" si="330"/>
        <v>23000000</v>
      </c>
      <c r="J204" s="22">
        <f t="shared" si="330"/>
        <v>23000000</v>
      </c>
      <c r="K204" s="22">
        <f t="shared" si="330"/>
        <v>23000000</v>
      </c>
      <c r="L204" s="22">
        <f t="shared" si="330"/>
        <v>23000000</v>
      </c>
      <c r="M204" s="22">
        <f t="shared" si="330"/>
        <v>23000000</v>
      </c>
      <c r="N204" s="22">
        <f t="shared" si="330"/>
        <v>23000000</v>
      </c>
      <c r="O204" s="22">
        <f t="shared" si="330"/>
        <v>25185000</v>
      </c>
      <c r="P204" s="22">
        <f t="shared" si="330"/>
        <v>25185000</v>
      </c>
      <c r="Q204" s="22">
        <f t="shared" si="330"/>
        <v>25185000</v>
      </c>
      <c r="R204" s="22">
        <f t="shared" si="330"/>
        <v>25185000</v>
      </c>
      <c r="S204" s="22">
        <f t="shared" si="330"/>
        <v>25185000</v>
      </c>
      <c r="T204" s="22">
        <f t="shared" si="330"/>
        <v>25185000</v>
      </c>
      <c r="U204" s="22">
        <f t="shared" si="330"/>
        <v>25185000</v>
      </c>
      <c r="V204" s="22">
        <f t="shared" si="330"/>
        <v>25185000</v>
      </c>
      <c r="W204" s="22">
        <f t="shared" si="330"/>
        <v>25185000</v>
      </c>
      <c r="X204" s="22">
        <f t="shared" si="330"/>
        <v>25185000</v>
      </c>
      <c r="Y204" s="22">
        <f t="shared" si="330"/>
        <v>25185000</v>
      </c>
      <c r="Z204" s="22">
        <f t="shared" si="330"/>
        <v>25185000</v>
      </c>
      <c r="AA204" s="22">
        <f t="shared" si="330"/>
        <v>27073875</v>
      </c>
      <c r="AB204" s="22">
        <f t="shared" si="330"/>
        <v>27073875</v>
      </c>
      <c r="AC204" s="22">
        <f t="shared" si="330"/>
        <v>27073875</v>
      </c>
      <c r="AD204" s="22">
        <f t="shared" si="330"/>
        <v>27073875</v>
      </c>
      <c r="AE204" s="22">
        <f t="shared" si="330"/>
        <v>27073875</v>
      </c>
      <c r="AF204" s="22">
        <f t="shared" si="330"/>
        <v>27073875</v>
      </c>
      <c r="AG204" s="22">
        <f t="shared" si="330"/>
        <v>27073875</v>
      </c>
      <c r="AH204" s="22">
        <f t="shared" si="330"/>
        <v>27073875</v>
      </c>
      <c r="AI204" s="22">
        <f t="shared" ref="AI204:BJ204" si="331">+AI10</f>
        <v>27073875</v>
      </c>
      <c r="AJ204" s="22">
        <f t="shared" si="331"/>
        <v>27073875</v>
      </c>
      <c r="AK204" s="22">
        <f t="shared" si="331"/>
        <v>27073875</v>
      </c>
      <c r="AL204" s="22">
        <f t="shared" si="331"/>
        <v>27073875</v>
      </c>
      <c r="AM204" s="22">
        <f t="shared" si="331"/>
        <v>28562938.125</v>
      </c>
      <c r="AN204" s="22">
        <f t="shared" si="331"/>
        <v>28562938.125</v>
      </c>
      <c r="AO204" s="22">
        <f t="shared" si="331"/>
        <v>28562938.125</v>
      </c>
      <c r="AP204" s="22">
        <f t="shared" si="331"/>
        <v>28562938.125</v>
      </c>
      <c r="AQ204" s="22">
        <f t="shared" si="331"/>
        <v>28562938.125</v>
      </c>
      <c r="AR204" s="22">
        <f t="shared" si="331"/>
        <v>28562938.125</v>
      </c>
      <c r="AS204" s="22">
        <f t="shared" si="331"/>
        <v>28562938.125</v>
      </c>
      <c r="AT204" s="22">
        <f t="shared" si="331"/>
        <v>28562938.125</v>
      </c>
      <c r="AU204" s="22">
        <f t="shared" si="331"/>
        <v>28562938.125</v>
      </c>
      <c r="AV204" s="22">
        <f t="shared" si="331"/>
        <v>28562938.125</v>
      </c>
      <c r="AW204" s="22">
        <f t="shared" si="331"/>
        <v>28562938.125</v>
      </c>
      <c r="AX204" s="22">
        <f t="shared" si="331"/>
        <v>28562938.125</v>
      </c>
      <c r="AY204" s="22">
        <f t="shared" si="331"/>
        <v>30133899.721875001</v>
      </c>
      <c r="AZ204" s="22">
        <f t="shared" si="331"/>
        <v>30133899.721875001</v>
      </c>
      <c r="BA204" s="22">
        <f t="shared" si="331"/>
        <v>30133899.721875001</v>
      </c>
      <c r="BB204" s="22">
        <f t="shared" si="331"/>
        <v>30133899.721875001</v>
      </c>
      <c r="BC204" s="22">
        <f t="shared" si="331"/>
        <v>30133899.721875001</v>
      </c>
      <c r="BD204" s="22">
        <f t="shared" si="331"/>
        <v>30133899.721875001</v>
      </c>
      <c r="BE204" s="22">
        <f t="shared" si="331"/>
        <v>30133899.721875001</v>
      </c>
      <c r="BF204" s="22">
        <f t="shared" si="331"/>
        <v>30133899.721875001</v>
      </c>
      <c r="BG204" s="22">
        <f t="shared" si="331"/>
        <v>30133899.721875001</v>
      </c>
      <c r="BH204" s="22">
        <f t="shared" si="331"/>
        <v>30133899.721875001</v>
      </c>
      <c r="BI204" s="22">
        <f t="shared" si="331"/>
        <v>30133899.721875001</v>
      </c>
      <c r="BJ204" s="22">
        <f t="shared" si="331"/>
        <v>30133899.721875001</v>
      </c>
    </row>
    <row r="205" spans="1:62" s="7" customFormat="1" x14ac:dyDescent="0.2">
      <c r="A205" s="6" t="str">
        <f t="shared" si="329"/>
        <v>LINEA 2</v>
      </c>
      <c r="B205" s="119"/>
      <c r="C205" s="17">
        <f t="shared" ref="C205:AH205" si="332">+C22</f>
        <v>0</v>
      </c>
      <c r="D205" s="17">
        <f t="shared" si="332"/>
        <v>0</v>
      </c>
      <c r="E205" s="17">
        <f t="shared" si="332"/>
        <v>0</v>
      </c>
      <c r="F205" s="17">
        <f t="shared" si="332"/>
        <v>0</v>
      </c>
      <c r="G205" s="17">
        <f t="shared" si="332"/>
        <v>0</v>
      </c>
      <c r="H205" s="17">
        <f t="shared" si="332"/>
        <v>0</v>
      </c>
      <c r="I205" s="17">
        <f t="shared" si="332"/>
        <v>0</v>
      </c>
      <c r="J205" s="17">
        <f t="shared" si="332"/>
        <v>0</v>
      </c>
      <c r="K205" s="17">
        <f t="shared" si="332"/>
        <v>0</v>
      </c>
      <c r="L205" s="17">
        <f t="shared" si="332"/>
        <v>0</v>
      </c>
      <c r="M205" s="17">
        <f t="shared" si="332"/>
        <v>0</v>
      </c>
      <c r="N205" s="17">
        <f t="shared" si="332"/>
        <v>0</v>
      </c>
      <c r="O205" s="17">
        <f t="shared" si="332"/>
        <v>0</v>
      </c>
      <c r="P205" s="17">
        <f t="shared" si="332"/>
        <v>0</v>
      </c>
      <c r="Q205" s="17">
        <f t="shared" si="332"/>
        <v>0</v>
      </c>
      <c r="R205" s="17">
        <f t="shared" si="332"/>
        <v>0</v>
      </c>
      <c r="S205" s="17">
        <f t="shared" si="332"/>
        <v>0</v>
      </c>
      <c r="T205" s="17">
        <f t="shared" si="332"/>
        <v>0</v>
      </c>
      <c r="U205" s="17">
        <f t="shared" si="332"/>
        <v>0</v>
      </c>
      <c r="V205" s="17">
        <f t="shared" si="332"/>
        <v>0</v>
      </c>
      <c r="W205" s="17">
        <f t="shared" si="332"/>
        <v>0</v>
      </c>
      <c r="X205" s="17">
        <f t="shared" si="332"/>
        <v>0</v>
      </c>
      <c r="Y205" s="17">
        <f t="shared" si="332"/>
        <v>0</v>
      </c>
      <c r="Z205" s="17">
        <f t="shared" si="332"/>
        <v>0</v>
      </c>
      <c r="AA205" s="17">
        <f t="shared" si="332"/>
        <v>0</v>
      </c>
      <c r="AB205" s="17">
        <f t="shared" si="332"/>
        <v>0</v>
      </c>
      <c r="AC205" s="17">
        <f t="shared" si="332"/>
        <v>0</v>
      </c>
      <c r="AD205" s="17">
        <f t="shared" si="332"/>
        <v>0</v>
      </c>
      <c r="AE205" s="17">
        <f t="shared" si="332"/>
        <v>0</v>
      </c>
      <c r="AF205" s="17">
        <f t="shared" si="332"/>
        <v>0</v>
      </c>
      <c r="AG205" s="17">
        <f t="shared" si="332"/>
        <v>0</v>
      </c>
      <c r="AH205" s="17">
        <f t="shared" si="332"/>
        <v>0</v>
      </c>
      <c r="AI205" s="17">
        <f t="shared" ref="AI205:BJ205" si="333">+AI22</f>
        <v>0</v>
      </c>
      <c r="AJ205" s="17">
        <f t="shared" si="333"/>
        <v>0</v>
      </c>
      <c r="AK205" s="17">
        <f t="shared" si="333"/>
        <v>0</v>
      </c>
      <c r="AL205" s="17">
        <f t="shared" si="333"/>
        <v>0</v>
      </c>
      <c r="AM205" s="17">
        <f t="shared" si="333"/>
        <v>0</v>
      </c>
      <c r="AN205" s="17">
        <f t="shared" si="333"/>
        <v>0</v>
      </c>
      <c r="AO205" s="17">
        <f t="shared" si="333"/>
        <v>0</v>
      </c>
      <c r="AP205" s="17">
        <f t="shared" si="333"/>
        <v>0</v>
      </c>
      <c r="AQ205" s="17">
        <f t="shared" si="333"/>
        <v>0</v>
      </c>
      <c r="AR205" s="17">
        <f t="shared" si="333"/>
        <v>0</v>
      </c>
      <c r="AS205" s="17">
        <f t="shared" si="333"/>
        <v>0</v>
      </c>
      <c r="AT205" s="17">
        <f t="shared" si="333"/>
        <v>0</v>
      </c>
      <c r="AU205" s="17">
        <f t="shared" si="333"/>
        <v>0</v>
      </c>
      <c r="AV205" s="17">
        <f t="shared" si="333"/>
        <v>0</v>
      </c>
      <c r="AW205" s="17">
        <f t="shared" si="333"/>
        <v>0</v>
      </c>
      <c r="AX205" s="17">
        <f t="shared" si="333"/>
        <v>0</v>
      </c>
      <c r="AY205" s="17">
        <f t="shared" si="333"/>
        <v>0</v>
      </c>
      <c r="AZ205" s="17">
        <f t="shared" si="333"/>
        <v>0</v>
      </c>
      <c r="BA205" s="17">
        <f t="shared" si="333"/>
        <v>0</v>
      </c>
      <c r="BB205" s="17">
        <f t="shared" si="333"/>
        <v>0</v>
      </c>
      <c r="BC205" s="17">
        <f t="shared" si="333"/>
        <v>0</v>
      </c>
      <c r="BD205" s="17">
        <f t="shared" si="333"/>
        <v>0</v>
      </c>
      <c r="BE205" s="17">
        <f t="shared" si="333"/>
        <v>0</v>
      </c>
      <c r="BF205" s="17">
        <f t="shared" si="333"/>
        <v>0</v>
      </c>
      <c r="BG205" s="17">
        <f t="shared" si="333"/>
        <v>0</v>
      </c>
      <c r="BH205" s="17">
        <f t="shared" si="333"/>
        <v>0</v>
      </c>
      <c r="BI205" s="17">
        <f t="shared" si="333"/>
        <v>0</v>
      </c>
      <c r="BJ205" s="17">
        <f t="shared" si="333"/>
        <v>0</v>
      </c>
    </row>
    <row r="206" spans="1:62" s="7" customFormat="1" x14ac:dyDescent="0.2">
      <c r="A206" s="6" t="str">
        <f t="shared" si="329"/>
        <v>LINEA 3</v>
      </c>
      <c r="B206" s="119"/>
      <c r="C206" s="17">
        <f t="shared" ref="C206:AH206" si="334">+C34</f>
        <v>0</v>
      </c>
      <c r="D206" s="17">
        <f t="shared" si="334"/>
        <v>0</v>
      </c>
      <c r="E206" s="17">
        <f t="shared" si="334"/>
        <v>0</v>
      </c>
      <c r="F206" s="17">
        <f t="shared" si="334"/>
        <v>0</v>
      </c>
      <c r="G206" s="17">
        <f t="shared" si="334"/>
        <v>0</v>
      </c>
      <c r="H206" s="17">
        <f t="shared" si="334"/>
        <v>0</v>
      </c>
      <c r="I206" s="17">
        <f t="shared" si="334"/>
        <v>0</v>
      </c>
      <c r="J206" s="17">
        <f t="shared" si="334"/>
        <v>0</v>
      </c>
      <c r="K206" s="17">
        <f t="shared" si="334"/>
        <v>0</v>
      </c>
      <c r="L206" s="17">
        <f t="shared" si="334"/>
        <v>0</v>
      </c>
      <c r="M206" s="17">
        <f t="shared" si="334"/>
        <v>0</v>
      </c>
      <c r="N206" s="17">
        <f t="shared" si="334"/>
        <v>0</v>
      </c>
      <c r="O206" s="17">
        <f t="shared" si="334"/>
        <v>0</v>
      </c>
      <c r="P206" s="17">
        <f t="shared" si="334"/>
        <v>0</v>
      </c>
      <c r="Q206" s="17">
        <f t="shared" si="334"/>
        <v>0</v>
      </c>
      <c r="R206" s="17">
        <f t="shared" si="334"/>
        <v>0</v>
      </c>
      <c r="S206" s="17">
        <f t="shared" si="334"/>
        <v>0</v>
      </c>
      <c r="T206" s="17">
        <f t="shared" si="334"/>
        <v>0</v>
      </c>
      <c r="U206" s="17">
        <f t="shared" si="334"/>
        <v>0</v>
      </c>
      <c r="V206" s="17">
        <f t="shared" si="334"/>
        <v>0</v>
      </c>
      <c r="W206" s="17">
        <f t="shared" si="334"/>
        <v>0</v>
      </c>
      <c r="X206" s="17">
        <f t="shared" si="334"/>
        <v>0</v>
      </c>
      <c r="Y206" s="17">
        <f t="shared" si="334"/>
        <v>0</v>
      </c>
      <c r="Z206" s="17">
        <f t="shared" si="334"/>
        <v>0</v>
      </c>
      <c r="AA206" s="17">
        <f t="shared" si="334"/>
        <v>0</v>
      </c>
      <c r="AB206" s="17">
        <f t="shared" si="334"/>
        <v>0</v>
      </c>
      <c r="AC206" s="17">
        <f t="shared" si="334"/>
        <v>0</v>
      </c>
      <c r="AD206" s="17">
        <f t="shared" si="334"/>
        <v>0</v>
      </c>
      <c r="AE206" s="17">
        <f t="shared" si="334"/>
        <v>0</v>
      </c>
      <c r="AF206" s="17">
        <f t="shared" si="334"/>
        <v>0</v>
      </c>
      <c r="AG206" s="17">
        <f t="shared" si="334"/>
        <v>0</v>
      </c>
      <c r="AH206" s="17">
        <f t="shared" si="334"/>
        <v>0</v>
      </c>
      <c r="AI206" s="17">
        <f t="shared" ref="AI206:BJ206" si="335">+AI34</f>
        <v>0</v>
      </c>
      <c r="AJ206" s="17">
        <f t="shared" si="335"/>
        <v>0</v>
      </c>
      <c r="AK206" s="17">
        <f t="shared" si="335"/>
        <v>0</v>
      </c>
      <c r="AL206" s="17">
        <f t="shared" si="335"/>
        <v>0</v>
      </c>
      <c r="AM206" s="17">
        <f t="shared" si="335"/>
        <v>0</v>
      </c>
      <c r="AN206" s="17">
        <f t="shared" si="335"/>
        <v>0</v>
      </c>
      <c r="AO206" s="17">
        <f t="shared" si="335"/>
        <v>0</v>
      </c>
      <c r="AP206" s="17">
        <f t="shared" si="335"/>
        <v>0</v>
      </c>
      <c r="AQ206" s="17">
        <f t="shared" si="335"/>
        <v>0</v>
      </c>
      <c r="AR206" s="17">
        <f t="shared" si="335"/>
        <v>0</v>
      </c>
      <c r="AS206" s="17">
        <f t="shared" si="335"/>
        <v>0</v>
      </c>
      <c r="AT206" s="17">
        <f t="shared" si="335"/>
        <v>0</v>
      </c>
      <c r="AU206" s="17">
        <f t="shared" si="335"/>
        <v>0</v>
      </c>
      <c r="AV206" s="17">
        <f t="shared" si="335"/>
        <v>0</v>
      </c>
      <c r="AW206" s="17">
        <f t="shared" si="335"/>
        <v>0</v>
      </c>
      <c r="AX206" s="17">
        <f t="shared" si="335"/>
        <v>0</v>
      </c>
      <c r="AY206" s="17">
        <f t="shared" si="335"/>
        <v>0</v>
      </c>
      <c r="AZ206" s="17">
        <f t="shared" si="335"/>
        <v>0</v>
      </c>
      <c r="BA206" s="17">
        <f t="shared" si="335"/>
        <v>0</v>
      </c>
      <c r="BB206" s="17">
        <f t="shared" si="335"/>
        <v>0</v>
      </c>
      <c r="BC206" s="17">
        <f t="shared" si="335"/>
        <v>0</v>
      </c>
      <c r="BD206" s="17">
        <f t="shared" si="335"/>
        <v>0</v>
      </c>
      <c r="BE206" s="17">
        <f t="shared" si="335"/>
        <v>0</v>
      </c>
      <c r="BF206" s="17">
        <f t="shared" si="335"/>
        <v>0</v>
      </c>
      <c r="BG206" s="17">
        <f t="shared" si="335"/>
        <v>0</v>
      </c>
      <c r="BH206" s="17">
        <f t="shared" si="335"/>
        <v>0</v>
      </c>
      <c r="BI206" s="17">
        <f t="shared" si="335"/>
        <v>0</v>
      </c>
      <c r="BJ206" s="17">
        <f t="shared" si="335"/>
        <v>0</v>
      </c>
    </row>
    <row r="207" spans="1:62" s="7" customFormat="1" x14ac:dyDescent="0.2">
      <c r="A207" s="6" t="str">
        <f t="shared" si="329"/>
        <v>LINEA 4</v>
      </c>
      <c r="B207" s="119"/>
      <c r="C207" s="17">
        <f t="shared" ref="C207:AH207" si="336">+C46</f>
        <v>0</v>
      </c>
      <c r="D207" s="17">
        <f t="shared" si="336"/>
        <v>0</v>
      </c>
      <c r="E207" s="17">
        <f t="shared" si="336"/>
        <v>0</v>
      </c>
      <c r="F207" s="17">
        <f t="shared" si="336"/>
        <v>0</v>
      </c>
      <c r="G207" s="17">
        <f t="shared" si="336"/>
        <v>0</v>
      </c>
      <c r="H207" s="17">
        <f t="shared" si="336"/>
        <v>0</v>
      </c>
      <c r="I207" s="17">
        <f t="shared" si="336"/>
        <v>0</v>
      </c>
      <c r="J207" s="17">
        <f t="shared" si="336"/>
        <v>0</v>
      </c>
      <c r="K207" s="17">
        <f t="shared" si="336"/>
        <v>0</v>
      </c>
      <c r="L207" s="17">
        <f t="shared" si="336"/>
        <v>0</v>
      </c>
      <c r="M207" s="17">
        <f t="shared" si="336"/>
        <v>0</v>
      </c>
      <c r="N207" s="17">
        <f t="shared" si="336"/>
        <v>0</v>
      </c>
      <c r="O207" s="17">
        <f t="shared" si="336"/>
        <v>0</v>
      </c>
      <c r="P207" s="17">
        <f t="shared" si="336"/>
        <v>0</v>
      </c>
      <c r="Q207" s="17">
        <f t="shared" si="336"/>
        <v>0</v>
      </c>
      <c r="R207" s="17">
        <f t="shared" si="336"/>
        <v>0</v>
      </c>
      <c r="S207" s="17">
        <f t="shared" si="336"/>
        <v>0</v>
      </c>
      <c r="T207" s="17">
        <f t="shared" si="336"/>
        <v>0</v>
      </c>
      <c r="U207" s="17">
        <f t="shared" si="336"/>
        <v>0</v>
      </c>
      <c r="V207" s="17">
        <f t="shared" si="336"/>
        <v>0</v>
      </c>
      <c r="W207" s="17">
        <f t="shared" si="336"/>
        <v>0</v>
      </c>
      <c r="X207" s="17">
        <f t="shared" si="336"/>
        <v>0</v>
      </c>
      <c r="Y207" s="17">
        <f t="shared" si="336"/>
        <v>0</v>
      </c>
      <c r="Z207" s="17">
        <f t="shared" si="336"/>
        <v>0</v>
      </c>
      <c r="AA207" s="17">
        <f t="shared" si="336"/>
        <v>0</v>
      </c>
      <c r="AB207" s="17">
        <f t="shared" si="336"/>
        <v>0</v>
      </c>
      <c r="AC207" s="17">
        <f t="shared" si="336"/>
        <v>0</v>
      </c>
      <c r="AD207" s="17">
        <f t="shared" si="336"/>
        <v>0</v>
      </c>
      <c r="AE207" s="17">
        <f t="shared" si="336"/>
        <v>0</v>
      </c>
      <c r="AF207" s="17">
        <f t="shared" si="336"/>
        <v>0</v>
      </c>
      <c r="AG207" s="17">
        <f t="shared" si="336"/>
        <v>0</v>
      </c>
      <c r="AH207" s="17">
        <f t="shared" si="336"/>
        <v>0</v>
      </c>
      <c r="AI207" s="17">
        <f t="shared" ref="AI207:BJ207" si="337">+AI46</f>
        <v>0</v>
      </c>
      <c r="AJ207" s="17">
        <f t="shared" si="337"/>
        <v>0</v>
      </c>
      <c r="AK207" s="17">
        <f t="shared" si="337"/>
        <v>0</v>
      </c>
      <c r="AL207" s="17">
        <f t="shared" si="337"/>
        <v>0</v>
      </c>
      <c r="AM207" s="17">
        <f t="shared" si="337"/>
        <v>0</v>
      </c>
      <c r="AN207" s="17">
        <f t="shared" si="337"/>
        <v>0</v>
      </c>
      <c r="AO207" s="17">
        <f t="shared" si="337"/>
        <v>0</v>
      </c>
      <c r="AP207" s="17">
        <f t="shared" si="337"/>
        <v>0</v>
      </c>
      <c r="AQ207" s="17">
        <f t="shared" si="337"/>
        <v>0</v>
      </c>
      <c r="AR207" s="17">
        <f t="shared" si="337"/>
        <v>0</v>
      </c>
      <c r="AS207" s="17">
        <f t="shared" si="337"/>
        <v>0</v>
      </c>
      <c r="AT207" s="17">
        <f t="shared" si="337"/>
        <v>0</v>
      </c>
      <c r="AU207" s="17">
        <f t="shared" si="337"/>
        <v>0</v>
      </c>
      <c r="AV207" s="17">
        <f t="shared" si="337"/>
        <v>0</v>
      </c>
      <c r="AW207" s="17">
        <f t="shared" si="337"/>
        <v>0</v>
      </c>
      <c r="AX207" s="17">
        <f t="shared" si="337"/>
        <v>0</v>
      </c>
      <c r="AY207" s="17">
        <f t="shared" si="337"/>
        <v>0</v>
      </c>
      <c r="AZ207" s="17">
        <f t="shared" si="337"/>
        <v>0</v>
      </c>
      <c r="BA207" s="17">
        <f t="shared" si="337"/>
        <v>0</v>
      </c>
      <c r="BB207" s="17">
        <f t="shared" si="337"/>
        <v>0</v>
      </c>
      <c r="BC207" s="17">
        <f t="shared" si="337"/>
        <v>0</v>
      </c>
      <c r="BD207" s="17">
        <f t="shared" si="337"/>
        <v>0</v>
      </c>
      <c r="BE207" s="17">
        <f t="shared" si="337"/>
        <v>0</v>
      </c>
      <c r="BF207" s="17">
        <f t="shared" si="337"/>
        <v>0</v>
      </c>
      <c r="BG207" s="17">
        <f t="shared" si="337"/>
        <v>0</v>
      </c>
      <c r="BH207" s="17">
        <f t="shared" si="337"/>
        <v>0</v>
      </c>
      <c r="BI207" s="17">
        <f t="shared" si="337"/>
        <v>0</v>
      </c>
      <c r="BJ207" s="17">
        <f t="shared" si="337"/>
        <v>0</v>
      </c>
    </row>
    <row r="208" spans="1:62" s="7" customFormat="1" x14ac:dyDescent="0.2">
      <c r="A208" s="6" t="str">
        <f t="shared" si="329"/>
        <v>LINEA 5</v>
      </c>
      <c r="B208" s="119"/>
      <c r="C208" s="17">
        <f t="shared" ref="C208:AH208" si="338">+C58</f>
        <v>0</v>
      </c>
      <c r="D208" s="17">
        <f t="shared" si="338"/>
        <v>0</v>
      </c>
      <c r="E208" s="17">
        <f t="shared" si="338"/>
        <v>0</v>
      </c>
      <c r="F208" s="17">
        <f t="shared" si="338"/>
        <v>0</v>
      </c>
      <c r="G208" s="17">
        <f t="shared" si="338"/>
        <v>0</v>
      </c>
      <c r="H208" s="17">
        <f t="shared" si="338"/>
        <v>0</v>
      </c>
      <c r="I208" s="17">
        <f t="shared" si="338"/>
        <v>0</v>
      </c>
      <c r="J208" s="17">
        <f t="shared" si="338"/>
        <v>0</v>
      </c>
      <c r="K208" s="17">
        <f t="shared" si="338"/>
        <v>0</v>
      </c>
      <c r="L208" s="17">
        <f t="shared" si="338"/>
        <v>0</v>
      </c>
      <c r="M208" s="17">
        <f t="shared" si="338"/>
        <v>0</v>
      </c>
      <c r="N208" s="17">
        <f t="shared" si="338"/>
        <v>0</v>
      </c>
      <c r="O208" s="17">
        <f t="shared" si="338"/>
        <v>0</v>
      </c>
      <c r="P208" s="17">
        <f t="shared" si="338"/>
        <v>0</v>
      </c>
      <c r="Q208" s="17">
        <f t="shared" si="338"/>
        <v>0</v>
      </c>
      <c r="R208" s="17">
        <f t="shared" si="338"/>
        <v>0</v>
      </c>
      <c r="S208" s="17">
        <f t="shared" si="338"/>
        <v>0</v>
      </c>
      <c r="T208" s="17">
        <f t="shared" si="338"/>
        <v>0</v>
      </c>
      <c r="U208" s="17">
        <f t="shared" si="338"/>
        <v>0</v>
      </c>
      <c r="V208" s="17">
        <f t="shared" si="338"/>
        <v>0</v>
      </c>
      <c r="W208" s="17">
        <f t="shared" si="338"/>
        <v>0</v>
      </c>
      <c r="X208" s="17">
        <f t="shared" si="338"/>
        <v>0</v>
      </c>
      <c r="Y208" s="17">
        <f t="shared" si="338"/>
        <v>0</v>
      </c>
      <c r="Z208" s="17">
        <f t="shared" si="338"/>
        <v>0</v>
      </c>
      <c r="AA208" s="17">
        <f t="shared" si="338"/>
        <v>0</v>
      </c>
      <c r="AB208" s="17">
        <f t="shared" si="338"/>
        <v>0</v>
      </c>
      <c r="AC208" s="17">
        <f t="shared" si="338"/>
        <v>0</v>
      </c>
      <c r="AD208" s="17">
        <f t="shared" si="338"/>
        <v>0</v>
      </c>
      <c r="AE208" s="17">
        <f t="shared" si="338"/>
        <v>0</v>
      </c>
      <c r="AF208" s="17">
        <f t="shared" si="338"/>
        <v>0</v>
      </c>
      <c r="AG208" s="17">
        <f t="shared" si="338"/>
        <v>0</v>
      </c>
      <c r="AH208" s="17">
        <f t="shared" si="338"/>
        <v>0</v>
      </c>
      <c r="AI208" s="17">
        <f t="shared" ref="AI208:BJ208" si="339">+AI58</f>
        <v>0</v>
      </c>
      <c r="AJ208" s="17">
        <f t="shared" si="339"/>
        <v>0</v>
      </c>
      <c r="AK208" s="17">
        <f t="shared" si="339"/>
        <v>0</v>
      </c>
      <c r="AL208" s="17">
        <f t="shared" si="339"/>
        <v>0</v>
      </c>
      <c r="AM208" s="17">
        <f t="shared" si="339"/>
        <v>0</v>
      </c>
      <c r="AN208" s="17">
        <f t="shared" si="339"/>
        <v>0</v>
      </c>
      <c r="AO208" s="17">
        <f t="shared" si="339"/>
        <v>0</v>
      </c>
      <c r="AP208" s="17">
        <f t="shared" si="339"/>
        <v>0</v>
      </c>
      <c r="AQ208" s="17">
        <f t="shared" si="339"/>
        <v>0</v>
      </c>
      <c r="AR208" s="17">
        <f t="shared" si="339"/>
        <v>0</v>
      </c>
      <c r="AS208" s="17">
        <f t="shared" si="339"/>
        <v>0</v>
      </c>
      <c r="AT208" s="17">
        <f t="shared" si="339"/>
        <v>0</v>
      </c>
      <c r="AU208" s="17">
        <f t="shared" si="339"/>
        <v>0</v>
      </c>
      <c r="AV208" s="17">
        <f t="shared" si="339"/>
        <v>0</v>
      </c>
      <c r="AW208" s="17">
        <f t="shared" si="339"/>
        <v>0</v>
      </c>
      <c r="AX208" s="17">
        <f t="shared" si="339"/>
        <v>0</v>
      </c>
      <c r="AY208" s="17">
        <f t="shared" si="339"/>
        <v>0</v>
      </c>
      <c r="AZ208" s="17">
        <f t="shared" si="339"/>
        <v>0</v>
      </c>
      <c r="BA208" s="17">
        <f t="shared" si="339"/>
        <v>0</v>
      </c>
      <c r="BB208" s="17">
        <f t="shared" si="339"/>
        <v>0</v>
      </c>
      <c r="BC208" s="17">
        <f t="shared" si="339"/>
        <v>0</v>
      </c>
      <c r="BD208" s="17">
        <f t="shared" si="339"/>
        <v>0</v>
      </c>
      <c r="BE208" s="17">
        <f t="shared" si="339"/>
        <v>0</v>
      </c>
      <c r="BF208" s="17">
        <f t="shared" si="339"/>
        <v>0</v>
      </c>
      <c r="BG208" s="17">
        <f t="shared" si="339"/>
        <v>0</v>
      </c>
      <c r="BH208" s="17">
        <f t="shared" si="339"/>
        <v>0</v>
      </c>
      <c r="BI208" s="17">
        <f t="shared" si="339"/>
        <v>0</v>
      </c>
      <c r="BJ208" s="17">
        <f t="shared" si="339"/>
        <v>0</v>
      </c>
    </row>
    <row r="209" spans="1:62" s="7" customFormat="1" x14ac:dyDescent="0.2">
      <c r="A209" s="6" t="str">
        <f t="shared" si="329"/>
        <v>LINEA 6</v>
      </c>
      <c r="B209" s="119"/>
      <c r="C209" s="17">
        <f t="shared" ref="C209:AH209" si="340">+C70</f>
        <v>0</v>
      </c>
      <c r="D209" s="17">
        <f t="shared" si="340"/>
        <v>0</v>
      </c>
      <c r="E209" s="17">
        <f t="shared" si="340"/>
        <v>0</v>
      </c>
      <c r="F209" s="17">
        <f t="shared" si="340"/>
        <v>0</v>
      </c>
      <c r="G209" s="17">
        <f t="shared" si="340"/>
        <v>0</v>
      </c>
      <c r="H209" s="17">
        <f t="shared" si="340"/>
        <v>0</v>
      </c>
      <c r="I209" s="17">
        <f t="shared" si="340"/>
        <v>0</v>
      </c>
      <c r="J209" s="17">
        <f t="shared" si="340"/>
        <v>0</v>
      </c>
      <c r="K209" s="17">
        <f t="shared" si="340"/>
        <v>0</v>
      </c>
      <c r="L209" s="17">
        <f t="shared" si="340"/>
        <v>0</v>
      </c>
      <c r="M209" s="17">
        <f t="shared" si="340"/>
        <v>0</v>
      </c>
      <c r="N209" s="17">
        <f t="shared" si="340"/>
        <v>0</v>
      </c>
      <c r="O209" s="17">
        <f t="shared" si="340"/>
        <v>0</v>
      </c>
      <c r="P209" s="17">
        <f t="shared" si="340"/>
        <v>0</v>
      </c>
      <c r="Q209" s="17">
        <f t="shared" si="340"/>
        <v>0</v>
      </c>
      <c r="R209" s="17">
        <f t="shared" si="340"/>
        <v>0</v>
      </c>
      <c r="S209" s="17">
        <f t="shared" si="340"/>
        <v>0</v>
      </c>
      <c r="T209" s="17">
        <f t="shared" si="340"/>
        <v>0</v>
      </c>
      <c r="U209" s="17">
        <f t="shared" si="340"/>
        <v>0</v>
      </c>
      <c r="V209" s="17">
        <f t="shared" si="340"/>
        <v>0</v>
      </c>
      <c r="W209" s="17">
        <f t="shared" si="340"/>
        <v>0</v>
      </c>
      <c r="X209" s="17">
        <f t="shared" si="340"/>
        <v>0</v>
      </c>
      <c r="Y209" s="17">
        <f t="shared" si="340"/>
        <v>0</v>
      </c>
      <c r="Z209" s="17">
        <f t="shared" si="340"/>
        <v>0</v>
      </c>
      <c r="AA209" s="17">
        <f t="shared" si="340"/>
        <v>0</v>
      </c>
      <c r="AB209" s="17">
        <f t="shared" si="340"/>
        <v>0</v>
      </c>
      <c r="AC209" s="17">
        <f t="shared" si="340"/>
        <v>0</v>
      </c>
      <c r="AD209" s="17">
        <f t="shared" si="340"/>
        <v>0</v>
      </c>
      <c r="AE209" s="17">
        <f t="shared" si="340"/>
        <v>0</v>
      </c>
      <c r="AF209" s="17">
        <f t="shared" si="340"/>
        <v>0</v>
      </c>
      <c r="AG209" s="17">
        <f t="shared" si="340"/>
        <v>0</v>
      </c>
      <c r="AH209" s="17">
        <f t="shared" si="340"/>
        <v>0</v>
      </c>
      <c r="AI209" s="17">
        <f t="shared" ref="AI209:BJ209" si="341">+AI70</f>
        <v>0</v>
      </c>
      <c r="AJ209" s="17">
        <f t="shared" si="341"/>
        <v>0</v>
      </c>
      <c r="AK209" s="17">
        <f t="shared" si="341"/>
        <v>0</v>
      </c>
      <c r="AL209" s="17">
        <f t="shared" si="341"/>
        <v>0</v>
      </c>
      <c r="AM209" s="17">
        <f t="shared" si="341"/>
        <v>0</v>
      </c>
      <c r="AN209" s="17">
        <f t="shared" si="341"/>
        <v>0</v>
      </c>
      <c r="AO209" s="17">
        <f t="shared" si="341"/>
        <v>0</v>
      </c>
      <c r="AP209" s="17">
        <f t="shared" si="341"/>
        <v>0</v>
      </c>
      <c r="AQ209" s="17">
        <f t="shared" si="341"/>
        <v>0</v>
      </c>
      <c r="AR209" s="17">
        <f t="shared" si="341"/>
        <v>0</v>
      </c>
      <c r="AS209" s="17">
        <f t="shared" si="341"/>
        <v>0</v>
      </c>
      <c r="AT209" s="17">
        <f t="shared" si="341"/>
        <v>0</v>
      </c>
      <c r="AU209" s="17">
        <f t="shared" si="341"/>
        <v>0</v>
      </c>
      <c r="AV209" s="17">
        <f t="shared" si="341"/>
        <v>0</v>
      </c>
      <c r="AW209" s="17">
        <f t="shared" si="341"/>
        <v>0</v>
      </c>
      <c r="AX209" s="17">
        <f t="shared" si="341"/>
        <v>0</v>
      </c>
      <c r="AY209" s="17">
        <f t="shared" si="341"/>
        <v>0</v>
      </c>
      <c r="AZ209" s="17">
        <f t="shared" si="341"/>
        <v>0</v>
      </c>
      <c r="BA209" s="17">
        <f t="shared" si="341"/>
        <v>0</v>
      </c>
      <c r="BB209" s="17">
        <f t="shared" si="341"/>
        <v>0</v>
      </c>
      <c r="BC209" s="17">
        <f t="shared" si="341"/>
        <v>0</v>
      </c>
      <c r="BD209" s="17">
        <f t="shared" si="341"/>
        <v>0</v>
      </c>
      <c r="BE209" s="17">
        <f t="shared" si="341"/>
        <v>0</v>
      </c>
      <c r="BF209" s="17">
        <f t="shared" si="341"/>
        <v>0</v>
      </c>
      <c r="BG209" s="17">
        <f t="shared" si="341"/>
        <v>0</v>
      </c>
      <c r="BH209" s="17">
        <f t="shared" si="341"/>
        <v>0</v>
      </c>
      <c r="BI209" s="17">
        <f t="shared" si="341"/>
        <v>0</v>
      </c>
      <c r="BJ209" s="17">
        <f t="shared" si="341"/>
        <v>0</v>
      </c>
    </row>
    <row r="210" spans="1:62" s="7" customFormat="1" x14ac:dyDescent="0.2">
      <c r="A210" s="6" t="str">
        <f t="shared" si="329"/>
        <v>LINEA 7</v>
      </c>
      <c r="B210" s="119"/>
      <c r="C210" s="17">
        <f t="shared" ref="C210:AH210" si="342">+C82</f>
        <v>0</v>
      </c>
      <c r="D210" s="17">
        <f t="shared" si="342"/>
        <v>0</v>
      </c>
      <c r="E210" s="17">
        <f t="shared" si="342"/>
        <v>0</v>
      </c>
      <c r="F210" s="17">
        <f t="shared" si="342"/>
        <v>0</v>
      </c>
      <c r="G210" s="17">
        <f t="shared" si="342"/>
        <v>0</v>
      </c>
      <c r="H210" s="17">
        <f t="shared" si="342"/>
        <v>0</v>
      </c>
      <c r="I210" s="17">
        <f t="shared" si="342"/>
        <v>0</v>
      </c>
      <c r="J210" s="17">
        <f t="shared" si="342"/>
        <v>0</v>
      </c>
      <c r="K210" s="17">
        <f t="shared" si="342"/>
        <v>0</v>
      </c>
      <c r="L210" s="17">
        <f t="shared" si="342"/>
        <v>0</v>
      </c>
      <c r="M210" s="17">
        <f t="shared" si="342"/>
        <v>0</v>
      </c>
      <c r="N210" s="17">
        <f t="shared" si="342"/>
        <v>0</v>
      </c>
      <c r="O210" s="17">
        <f t="shared" si="342"/>
        <v>0</v>
      </c>
      <c r="P210" s="17">
        <f t="shared" si="342"/>
        <v>0</v>
      </c>
      <c r="Q210" s="17">
        <f t="shared" si="342"/>
        <v>0</v>
      </c>
      <c r="R210" s="17">
        <f t="shared" si="342"/>
        <v>0</v>
      </c>
      <c r="S210" s="17">
        <f t="shared" si="342"/>
        <v>0</v>
      </c>
      <c r="T210" s="17">
        <f t="shared" si="342"/>
        <v>0</v>
      </c>
      <c r="U210" s="17">
        <f t="shared" si="342"/>
        <v>0</v>
      </c>
      <c r="V210" s="17">
        <f t="shared" si="342"/>
        <v>0</v>
      </c>
      <c r="W210" s="17">
        <f t="shared" si="342"/>
        <v>0</v>
      </c>
      <c r="X210" s="17">
        <f t="shared" si="342"/>
        <v>0</v>
      </c>
      <c r="Y210" s="17">
        <f t="shared" si="342"/>
        <v>0</v>
      </c>
      <c r="Z210" s="17">
        <f t="shared" si="342"/>
        <v>0</v>
      </c>
      <c r="AA210" s="17">
        <f t="shared" si="342"/>
        <v>0</v>
      </c>
      <c r="AB210" s="17">
        <f t="shared" si="342"/>
        <v>0</v>
      </c>
      <c r="AC210" s="17">
        <f t="shared" si="342"/>
        <v>0</v>
      </c>
      <c r="AD210" s="17">
        <f t="shared" si="342"/>
        <v>0</v>
      </c>
      <c r="AE210" s="17">
        <f t="shared" si="342"/>
        <v>0</v>
      </c>
      <c r="AF210" s="17">
        <f t="shared" si="342"/>
        <v>0</v>
      </c>
      <c r="AG210" s="17">
        <f t="shared" si="342"/>
        <v>0</v>
      </c>
      <c r="AH210" s="17">
        <f t="shared" si="342"/>
        <v>0</v>
      </c>
      <c r="AI210" s="17">
        <f t="shared" ref="AI210:BJ210" si="343">+AI82</f>
        <v>0</v>
      </c>
      <c r="AJ210" s="17">
        <f t="shared" si="343"/>
        <v>0</v>
      </c>
      <c r="AK210" s="17">
        <f t="shared" si="343"/>
        <v>0</v>
      </c>
      <c r="AL210" s="17">
        <f t="shared" si="343"/>
        <v>0</v>
      </c>
      <c r="AM210" s="17">
        <f t="shared" si="343"/>
        <v>0</v>
      </c>
      <c r="AN210" s="17">
        <f t="shared" si="343"/>
        <v>0</v>
      </c>
      <c r="AO210" s="17">
        <f t="shared" si="343"/>
        <v>0</v>
      </c>
      <c r="AP210" s="17">
        <f t="shared" si="343"/>
        <v>0</v>
      </c>
      <c r="AQ210" s="17">
        <f t="shared" si="343"/>
        <v>0</v>
      </c>
      <c r="AR210" s="17">
        <f t="shared" si="343"/>
        <v>0</v>
      </c>
      <c r="AS210" s="17">
        <f t="shared" si="343"/>
        <v>0</v>
      </c>
      <c r="AT210" s="17">
        <f t="shared" si="343"/>
        <v>0</v>
      </c>
      <c r="AU210" s="17">
        <f t="shared" si="343"/>
        <v>0</v>
      </c>
      <c r="AV210" s="17">
        <f t="shared" si="343"/>
        <v>0</v>
      </c>
      <c r="AW210" s="17">
        <f t="shared" si="343"/>
        <v>0</v>
      </c>
      <c r="AX210" s="17">
        <f t="shared" si="343"/>
        <v>0</v>
      </c>
      <c r="AY210" s="17">
        <f t="shared" si="343"/>
        <v>0</v>
      </c>
      <c r="AZ210" s="17">
        <f t="shared" si="343"/>
        <v>0</v>
      </c>
      <c r="BA210" s="17">
        <f t="shared" si="343"/>
        <v>0</v>
      </c>
      <c r="BB210" s="17">
        <f t="shared" si="343"/>
        <v>0</v>
      </c>
      <c r="BC210" s="17">
        <f t="shared" si="343"/>
        <v>0</v>
      </c>
      <c r="BD210" s="17">
        <f t="shared" si="343"/>
        <v>0</v>
      </c>
      <c r="BE210" s="17">
        <f t="shared" si="343"/>
        <v>0</v>
      </c>
      <c r="BF210" s="17">
        <f t="shared" si="343"/>
        <v>0</v>
      </c>
      <c r="BG210" s="17">
        <f t="shared" si="343"/>
        <v>0</v>
      </c>
      <c r="BH210" s="17">
        <f t="shared" si="343"/>
        <v>0</v>
      </c>
      <c r="BI210" s="17">
        <f t="shared" si="343"/>
        <v>0</v>
      </c>
      <c r="BJ210" s="17">
        <f t="shared" si="343"/>
        <v>0</v>
      </c>
    </row>
    <row r="211" spans="1:62" s="7" customFormat="1" x14ac:dyDescent="0.2">
      <c r="A211" s="6" t="s">
        <v>1452</v>
      </c>
      <c r="B211" s="119"/>
      <c r="C211" s="17">
        <f t="shared" ref="C211:AH211" si="344">+C119</f>
        <v>0</v>
      </c>
      <c r="D211" s="17">
        <f t="shared" si="344"/>
        <v>0</v>
      </c>
      <c r="E211" s="17">
        <f t="shared" si="344"/>
        <v>0</v>
      </c>
      <c r="F211" s="17">
        <f t="shared" si="344"/>
        <v>0</v>
      </c>
      <c r="G211" s="17">
        <f t="shared" si="344"/>
        <v>0</v>
      </c>
      <c r="H211" s="17">
        <f t="shared" si="344"/>
        <v>0</v>
      </c>
      <c r="I211" s="17">
        <f t="shared" si="344"/>
        <v>0</v>
      </c>
      <c r="J211" s="17">
        <f t="shared" si="344"/>
        <v>0</v>
      </c>
      <c r="K211" s="17">
        <f t="shared" si="344"/>
        <v>0</v>
      </c>
      <c r="L211" s="17">
        <f t="shared" si="344"/>
        <v>0</v>
      </c>
      <c r="M211" s="17">
        <f t="shared" si="344"/>
        <v>0</v>
      </c>
      <c r="N211" s="17">
        <f t="shared" si="344"/>
        <v>0</v>
      </c>
      <c r="O211" s="17">
        <f t="shared" si="344"/>
        <v>0</v>
      </c>
      <c r="P211" s="17">
        <f t="shared" si="344"/>
        <v>0</v>
      </c>
      <c r="Q211" s="17">
        <f t="shared" si="344"/>
        <v>0</v>
      </c>
      <c r="R211" s="17">
        <f t="shared" si="344"/>
        <v>0</v>
      </c>
      <c r="S211" s="17">
        <f t="shared" si="344"/>
        <v>0</v>
      </c>
      <c r="T211" s="17">
        <f t="shared" si="344"/>
        <v>0</v>
      </c>
      <c r="U211" s="17">
        <f t="shared" si="344"/>
        <v>0</v>
      </c>
      <c r="V211" s="17">
        <f t="shared" si="344"/>
        <v>0</v>
      </c>
      <c r="W211" s="17">
        <f t="shared" si="344"/>
        <v>0</v>
      </c>
      <c r="X211" s="17">
        <f t="shared" si="344"/>
        <v>0</v>
      </c>
      <c r="Y211" s="17">
        <f t="shared" si="344"/>
        <v>0</v>
      </c>
      <c r="Z211" s="17">
        <f t="shared" si="344"/>
        <v>0</v>
      </c>
      <c r="AA211" s="17">
        <f t="shared" si="344"/>
        <v>0</v>
      </c>
      <c r="AB211" s="17">
        <f t="shared" si="344"/>
        <v>0</v>
      </c>
      <c r="AC211" s="17">
        <f t="shared" si="344"/>
        <v>0</v>
      </c>
      <c r="AD211" s="17">
        <f t="shared" si="344"/>
        <v>0</v>
      </c>
      <c r="AE211" s="17">
        <f t="shared" si="344"/>
        <v>0</v>
      </c>
      <c r="AF211" s="17">
        <f t="shared" si="344"/>
        <v>0</v>
      </c>
      <c r="AG211" s="17">
        <f t="shared" si="344"/>
        <v>0</v>
      </c>
      <c r="AH211" s="17">
        <f t="shared" si="344"/>
        <v>0</v>
      </c>
      <c r="AI211" s="17">
        <f t="shared" ref="AI211:BJ211" si="345">+AI119</f>
        <v>0</v>
      </c>
      <c r="AJ211" s="17">
        <f t="shared" si="345"/>
        <v>0</v>
      </c>
      <c r="AK211" s="17">
        <f t="shared" si="345"/>
        <v>0</v>
      </c>
      <c r="AL211" s="17">
        <f t="shared" si="345"/>
        <v>0</v>
      </c>
      <c r="AM211" s="17">
        <f t="shared" si="345"/>
        <v>0</v>
      </c>
      <c r="AN211" s="17">
        <f t="shared" si="345"/>
        <v>0</v>
      </c>
      <c r="AO211" s="17">
        <f t="shared" si="345"/>
        <v>0</v>
      </c>
      <c r="AP211" s="17">
        <f t="shared" si="345"/>
        <v>0</v>
      </c>
      <c r="AQ211" s="17">
        <f t="shared" si="345"/>
        <v>0</v>
      </c>
      <c r="AR211" s="17">
        <f t="shared" si="345"/>
        <v>0</v>
      </c>
      <c r="AS211" s="17">
        <f t="shared" si="345"/>
        <v>0</v>
      </c>
      <c r="AT211" s="17">
        <f t="shared" si="345"/>
        <v>0</v>
      </c>
      <c r="AU211" s="17">
        <f t="shared" si="345"/>
        <v>0</v>
      </c>
      <c r="AV211" s="17">
        <f t="shared" si="345"/>
        <v>0</v>
      </c>
      <c r="AW211" s="17">
        <f t="shared" si="345"/>
        <v>0</v>
      </c>
      <c r="AX211" s="17">
        <f t="shared" si="345"/>
        <v>0</v>
      </c>
      <c r="AY211" s="17">
        <f t="shared" si="345"/>
        <v>0</v>
      </c>
      <c r="AZ211" s="17">
        <f t="shared" si="345"/>
        <v>0</v>
      </c>
      <c r="BA211" s="17">
        <f t="shared" si="345"/>
        <v>0</v>
      </c>
      <c r="BB211" s="17">
        <f t="shared" si="345"/>
        <v>0</v>
      </c>
      <c r="BC211" s="17">
        <f t="shared" si="345"/>
        <v>0</v>
      </c>
      <c r="BD211" s="17">
        <f t="shared" si="345"/>
        <v>0</v>
      </c>
      <c r="BE211" s="17">
        <f t="shared" si="345"/>
        <v>0</v>
      </c>
      <c r="BF211" s="17">
        <f t="shared" si="345"/>
        <v>0</v>
      </c>
      <c r="BG211" s="17">
        <f t="shared" si="345"/>
        <v>0</v>
      </c>
      <c r="BH211" s="17">
        <f t="shared" si="345"/>
        <v>0</v>
      </c>
      <c r="BI211" s="17">
        <f t="shared" si="345"/>
        <v>0</v>
      </c>
      <c r="BJ211" s="17">
        <f t="shared" si="345"/>
        <v>0</v>
      </c>
    </row>
    <row r="212" spans="1:62" s="7" customFormat="1" x14ac:dyDescent="0.2">
      <c r="A212" s="23" t="s">
        <v>2</v>
      </c>
      <c r="B212" s="120"/>
      <c r="C212" s="19">
        <f t="shared" ref="C212:AH212" si="346">SUM(C204:C211)</f>
        <v>23000000</v>
      </c>
      <c r="D212" s="19">
        <f t="shared" si="346"/>
        <v>23000000</v>
      </c>
      <c r="E212" s="19">
        <f t="shared" si="346"/>
        <v>23000000</v>
      </c>
      <c r="F212" s="19">
        <f t="shared" si="346"/>
        <v>23000000</v>
      </c>
      <c r="G212" s="19">
        <f t="shared" si="346"/>
        <v>23000000</v>
      </c>
      <c r="H212" s="19">
        <f t="shared" si="346"/>
        <v>23000000</v>
      </c>
      <c r="I212" s="19">
        <f t="shared" si="346"/>
        <v>23000000</v>
      </c>
      <c r="J212" s="19">
        <f t="shared" si="346"/>
        <v>23000000</v>
      </c>
      <c r="K212" s="19">
        <f t="shared" si="346"/>
        <v>23000000</v>
      </c>
      <c r="L212" s="19">
        <f t="shared" si="346"/>
        <v>23000000</v>
      </c>
      <c r="M212" s="19">
        <f t="shared" si="346"/>
        <v>23000000</v>
      </c>
      <c r="N212" s="19">
        <f t="shared" si="346"/>
        <v>23000000</v>
      </c>
      <c r="O212" s="19">
        <f t="shared" si="346"/>
        <v>25185000</v>
      </c>
      <c r="P212" s="19">
        <f t="shared" si="346"/>
        <v>25185000</v>
      </c>
      <c r="Q212" s="19">
        <f t="shared" si="346"/>
        <v>25185000</v>
      </c>
      <c r="R212" s="19">
        <f t="shared" si="346"/>
        <v>25185000</v>
      </c>
      <c r="S212" s="19">
        <f t="shared" si="346"/>
        <v>25185000</v>
      </c>
      <c r="T212" s="19">
        <f t="shared" si="346"/>
        <v>25185000</v>
      </c>
      <c r="U212" s="19">
        <f t="shared" si="346"/>
        <v>25185000</v>
      </c>
      <c r="V212" s="19">
        <f t="shared" si="346"/>
        <v>25185000</v>
      </c>
      <c r="W212" s="19">
        <f t="shared" si="346"/>
        <v>25185000</v>
      </c>
      <c r="X212" s="19">
        <f t="shared" si="346"/>
        <v>25185000</v>
      </c>
      <c r="Y212" s="19">
        <f t="shared" si="346"/>
        <v>25185000</v>
      </c>
      <c r="Z212" s="19">
        <f t="shared" si="346"/>
        <v>25185000</v>
      </c>
      <c r="AA212" s="19">
        <f t="shared" si="346"/>
        <v>27073875</v>
      </c>
      <c r="AB212" s="19">
        <f t="shared" si="346"/>
        <v>27073875</v>
      </c>
      <c r="AC212" s="19">
        <f t="shared" si="346"/>
        <v>27073875</v>
      </c>
      <c r="AD212" s="19">
        <f t="shared" si="346"/>
        <v>27073875</v>
      </c>
      <c r="AE212" s="19">
        <f t="shared" si="346"/>
        <v>27073875</v>
      </c>
      <c r="AF212" s="19">
        <f t="shared" si="346"/>
        <v>27073875</v>
      </c>
      <c r="AG212" s="19">
        <f t="shared" si="346"/>
        <v>27073875</v>
      </c>
      <c r="AH212" s="19">
        <f t="shared" si="346"/>
        <v>27073875</v>
      </c>
      <c r="AI212" s="19">
        <f t="shared" ref="AI212:BJ212" si="347">SUM(AI204:AI211)</f>
        <v>27073875</v>
      </c>
      <c r="AJ212" s="19">
        <f t="shared" si="347"/>
        <v>27073875</v>
      </c>
      <c r="AK212" s="19">
        <f t="shared" si="347"/>
        <v>27073875</v>
      </c>
      <c r="AL212" s="19">
        <f t="shared" si="347"/>
        <v>27073875</v>
      </c>
      <c r="AM212" s="19">
        <f t="shared" si="347"/>
        <v>28562938.125</v>
      </c>
      <c r="AN212" s="19">
        <f t="shared" si="347"/>
        <v>28562938.125</v>
      </c>
      <c r="AO212" s="19">
        <f t="shared" si="347"/>
        <v>28562938.125</v>
      </c>
      <c r="AP212" s="19">
        <f t="shared" si="347"/>
        <v>28562938.125</v>
      </c>
      <c r="AQ212" s="19">
        <f t="shared" si="347"/>
        <v>28562938.125</v>
      </c>
      <c r="AR212" s="19">
        <f t="shared" si="347"/>
        <v>28562938.125</v>
      </c>
      <c r="AS212" s="19">
        <f t="shared" si="347"/>
        <v>28562938.125</v>
      </c>
      <c r="AT212" s="19">
        <f t="shared" si="347"/>
        <v>28562938.125</v>
      </c>
      <c r="AU212" s="19">
        <f t="shared" si="347"/>
        <v>28562938.125</v>
      </c>
      <c r="AV212" s="19">
        <f t="shared" si="347"/>
        <v>28562938.125</v>
      </c>
      <c r="AW212" s="19">
        <f t="shared" si="347"/>
        <v>28562938.125</v>
      </c>
      <c r="AX212" s="19">
        <f t="shared" si="347"/>
        <v>28562938.125</v>
      </c>
      <c r="AY212" s="19">
        <f t="shared" si="347"/>
        <v>30133899.721875001</v>
      </c>
      <c r="AZ212" s="19">
        <f t="shared" si="347"/>
        <v>30133899.721875001</v>
      </c>
      <c r="BA212" s="19">
        <f t="shared" si="347"/>
        <v>30133899.721875001</v>
      </c>
      <c r="BB212" s="19">
        <f t="shared" si="347"/>
        <v>30133899.721875001</v>
      </c>
      <c r="BC212" s="19">
        <f t="shared" si="347"/>
        <v>30133899.721875001</v>
      </c>
      <c r="BD212" s="19">
        <f t="shared" si="347"/>
        <v>30133899.721875001</v>
      </c>
      <c r="BE212" s="19">
        <f t="shared" si="347"/>
        <v>30133899.721875001</v>
      </c>
      <c r="BF212" s="19">
        <f t="shared" si="347"/>
        <v>30133899.721875001</v>
      </c>
      <c r="BG212" s="19">
        <f t="shared" si="347"/>
        <v>30133899.721875001</v>
      </c>
      <c r="BH212" s="19">
        <f t="shared" si="347"/>
        <v>30133899.721875001</v>
      </c>
      <c r="BI212" s="19">
        <f t="shared" si="347"/>
        <v>30133899.721875001</v>
      </c>
      <c r="BJ212" s="19">
        <f t="shared" si="347"/>
        <v>30133899.721875001</v>
      </c>
    </row>
    <row r="213" spans="1:62" x14ac:dyDescent="0.2">
      <c r="C213" s="149"/>
      <c r="D213" s="149"/>
      <c r="E213" s="149"/>
      <c r="F213" s="149"/>
      <c r="G213" s="149"/>
      <c r="H213" s="149"/>
      <c r="I213" s="149"/>
      <c r="J213" s="149"/>
      <c r="K213" s="149"/>
      <c r="L213" s="149"/>
      <c r="M213" s="149"/>
      <c r="N213" s="149"/>
      <c r="O213" s="149"/>
      <c r="P213" s="149"/>
      <c r="Q213" s="149"/>
      <c r="R213" s="149"/>
      <c r="S213" s="149"/>
      <c r="T213" s="149"/>
      <c r="U213" s="149"/>
      <c r="V213" s="149"/>
      <c r="W213" s="149"/>
      <c r="X213" s="149"/>
      <c r="Y213" s="149"/>
      <c r="Z213" s="149"/>
      <c r="AA213" s="149"/>
      <c r="AB213" s="149"/>
      <c r="AC213" s="149"/>
      <c r="AD213" s="149"/>
      <c r="AE213" s="149"/>
      <c r="AF213" s="149"/>
      <c r="AG213" s="149"/>
      <c r="AH213" s="149"/>
      <c r="AI213" s="149"/>
      <c r="AJ213" s="149"/>
      <c r="AK213" s="149"/>
      <c r="AL213" s="149"/>
      <c r="AM213" s="149"/>
      <c r="AN213" s="149"/>
      <c r="AO213" s="149"/>
      <c r="AP213" s="149"/>
      <c r="AQ213" s="149"/>
      <c r="AR213" s="149"/>
      <c r="AS213" s="149"/>
      <c r="AT213" s="149"/>
      <c r="AU213" s="149"/>
      <c r="AV213" s="149"/>
      <c r="AW213" s="149"/>
      <c r="AX213" s="149"/>
      <c r="AY213" s="149"/>
      <c r="AZ213" s="149"/>
      <c r="BA213" s="149"/>
      <c r="BB213" s="149"/>
      <c r="BC213" s="149"/>
      <c r="BD213" s="149"/>
      <c r="BE213" s="149"/>
      <c r="BF213" s="149"/>
      <c r="BG213" s="149"/>
      <c r="BH213" s="149"/>
      <c r="BI213" s="149"/>
      <c r="BJ213" s="149"/>
    </row>
    <row r="214" spans="1:62" s="7" customFormat="1" x14ac:dyDescent="0.2">
      <c r="A214" s="5" t="s">
        <v>5</v>
      </c>
      <c r="B214" s="123"/>
      <c r="C214" s="16">
        <f t="shared" ref="C214:AH214" si="348">+C3</f>
        <v>44957</v>
      </c>
      <c r="D214" s="16">
        <f t="shared" si="348"/>
        <v>44985</v>
      </c>
      <c r="E214" s="16">
        <f t="shared" si="348"/>
        <v>45016</v>
      </c>
      <c r="F214" s="16">
        <f t="shared" si="348"/>
        <v>45046</v>
      </c>
      <c r="G214" s="16">
        <f t="shared" si="348"/>
        <v>45077</v>
      </c>
      <c r="H214" s="16">
        <f t="shared" si="348"/>
        <v>45107</v>
      </c>
      <c r="I214" s="16">
        <f t="shared" si="348"/>
        <v>45138</v>
      </c>
      <c r="J214" s="16">
        <f t="shared" si="348"/>
        <v>45169</v>
      </c>
      <c r="K214" s="16">
        <f t="shared" si="348"/>
        <v>45199</v>
      </c>
      <c r="L214" s="16">
        <f t="shared" si="348"/>
        <v>45230</v>
      </c>
      <c r="M214" s="16">
        <f t="shared" si="348"/>
        <v>45260</v>
      </c>
      <c r="N214" s="16">
        <f t="shared" si="348"/>
        <v>45291</v>
      </c>
      <c r="O214" s="16">
        <f t="shared" si="348"/>
        <v>45322</v>
      </c>
      <c r="P214" s="16">
        <f t="shared" si="348"/>
        <v>45351</v>
      </c>
      <c r="Q214" s="16">
        <f t="shared" si="348"/>
        <v>45382</v>
      </c>
      <c r="R214" s="16">
        <f t="shared" si="348"/>
        <v>45412</v>
      </c>
      <c r="S214" s="16">
        <f t="shared" si="348"/>
        <v>45443</v>
      </c>
      <c r="T214" s="16">
        <f t="shared" si="348"/>
        <v>45473</v>
      </c>
      <c r="U214" s="16">
        <f t="shared" si="348"/>
        <v>45504</v>
      </c>
      <c r="V214" s="16">
        <f t="shared" si="348"/>
        <v>45535</v>
      </c>
      <c r="W214" s="16">
        <f t="shared" si="348"/>
        <v>45565</v>
      </c>
      <c r="X214" s="16">
        <f t="shared" si="348"/>
        <v>45596</v>
      </c>
      <c r="Y214" s="16">
        <f t="shared" si="348"/>
        <v>45626</v>
      </c>
      <c r="Z214" s="16">
        <f t="shared" si="348"/>
        <v>45657</v>
      </c>
      <c r="AA214" s="16">
        <f t="shared" si="348"/>
        <v>45688</v>
      </c>
      <c r="AB214" s="16">
        <f t="shared" si="348"/>
        <v>45716</v>
      </c>
      <c r="AC214" s="16">
        <f t="shared" si="348"/>
        <v>45747</v>
      </c>
      <c r="AD214" s="16">
        <f t="shared" si="348"/>
        <v>45777</v>
      </c>
      <c r="AE214" s="16">
        <f t="shared" si="348"/>
        <v>45808</v>
      </c>
      <c r="AF214" s="16">
        <f t="shared" si="348"/>
        <v>45838</v>
      </c>
      <c r="AG214" s="16">
        <f t="shared" si="348"/>
        <v>45869</v>
      </c>
      <c r="AH214" s="16">
        <f t="shared" si="348"/>
        <v>45900</v>
      </c>
      <c r="AI214" s="16">
        <f t="shared" ref="AI214:BJ214" si="349">+AI3</f>
        <v>45930</v>
      </c>
      <c r="AJ214" s="16">
        <f t="shared" si="349"/>
        <v>45961</v>
      </c>
      <c r="AK214" s="16">
        <f t="shared" si="349"/>
        <v>45991</v>
      </c>
      <c r="AL214" s="16">
        <f t="shared" si="349"/>
        <v>46022</v>
      </c>
      <c r="AM214" s="16">
        <f t="shared" si="349"/>
        <v>46053</v>
      </c>
      <c r="AN214" s="16">
        <f t="shared" si="349"/>
        <v>46081</v>
      </c>
      <c r="AO214" s="16">
        <f t="shared" si="349"/>
        <v>46112</v>
      </c>
      <c r="AP214" s="16">
        <f t="shared" si="349"/>
        <v>46142</v>
      </c>
      <c r="AQ214" s="16">
        <f t="shared" si="349"/>
        <v>46173</v>
      </c>
      <c r="AR214" s="16">
        <f t="shared" si="349"/>
        <v>46203</v>
      </c>
      <c r="AS214" s="16">
        <f t="shared" si="349"/>
        <v>46234</v>
      </c>
      <c r="AT214" s="16">
        <f t="shared" si="349"/>
        <v>46265</v>
      </c>
      <c r="AU214" s="16">
        <f t="shared" si="349"/>
        <v>46295</v>
      </c>
      <c r="AV214" s="16">
        <f t="shared" si="349"/>
        <v>46326</v>
      </c>
      <c r="AW214" s="16">
        <f t="shared" si="349"/>
        <v>46356</v>
      </c>
      <c r="AX214" s="16">
        <f t="shared" si="349"/>
        <v>46387</v>
      </c>
      <c r="AY214" s="16">
        <f t="shared" si="349"/>
        <v>46418</v>
      </c>
      <c r="AZ214" s="16">
        <f t="shared" si="349"/>
        <v>46446</v>
      </c>
      <c r="BA214" s="16">
        <f t="shared" si="349"/>
        <v>46477</v>
      </c>
      <c r="BB214" s="16">
        <f t="shared" si="349"/>
        <v>46507</v>
      </c>
      <c r="BC214" s="16">
        <f t="shared" si="349"/>
        <v>46538</v>
      </c>
      <c r="BD214" s="16">
        <f t="shared" si="349"/>
        <v>46568</v>
      </c>
      <c r="BE214" s="16">
        <f t="shared" si="349"/>
        <v>46599</v>
      </c>
      <c r="BF214" s="16">
        <f t="shared" si="349"/>
        <v>46630</v>
      </c>
      <c r="BG214" s="16">
        <f t="shared" si="349"/>
        <v>46660</v>
      </c>
      <c r="BH214" s="16">
        <f t="shared" si="349"/>
        <v>46691</v>
      </c>
      <c r="BI214" s="16">
        <f t="shared" si="349"/>
        <v>46721</v>
      </c>
      <c r="BJ214" s="16">
        <f t="shared" si="349"/>
        <v>46752</v>
      </c>
    </row>
    <row r="215" spans="1:62" s="7" customFormat="1" x14ac:dyDescent="0.2">
      <c r="A215" s="6" t="str">
        <f>+PARÁMETROS!A41</f>
        <v>LINEA 1</v>
      </c>
      <c r="B215" s="119"/>
      <c r="C215" s="17">
        <f t="shared" ref="C215:AH215" si="350">+C5</f>
        <v>127500000</v>
      </c>
      <c r="D215" s="17">
        <f t="shared" si="350"/>
        <v>127986069.43977427</v>
      </c>
      <c r="E215" s="17">
        <f t="shared" si="350"/>
        <v>128458319.19147819</v>
      </c>
      <c r="F215" s="17">
        <f t="shared" si="350"/>
        <v>128917197.91069053</v>
      </c>
      <c r="G215" s="17">
        <f t="shared" si="350"/>
        <v>127569213.15153709</v>
      </c>
      <c r="H215" s="17">
        <f t="shared" si="350"/>
        <v>128030158.02349375</v>
      </c>
      <c r="I215" s="17">
        <f t="shared" si="350"/>
        <v>128478596.58201244</v>
      </c>
      <c r="J215" s="17">
        <f t="shared" si="350"/>
        <v>129838527.93775037</v>
      </c>
      <c r="K215" s="17">
        <f t="shared" si="350"/>
        <v>130249033.18411253</v>
      </c>
      <c r="L215" s="17">
        <f t="shared" si="350"/>
        <v>130648469.04080695</v>
      </c>
      <c r="M215" s="17">
        <f t="shared" si="350"/>
        <v>129219198.07917911</v>
      </c>
      <c r="N215" s="17">
        <f t="shared" si="350"/>
        <v>129625512.63513675</v>
      </c>
      <c r="O215" s="17">
        <f t="shared" si="350"/>
        <v>141432967.52674353</v>
      </c>
      <c r="P215" s="17">
        <f t="shared" si="350"/>
        <v>143094058.37066185</v>
      </c>
      <c r="Q215" s="17">
        <f t="shared" si="350"/>
        <v>144730094.17945716</v>
      </c>
      <c r="R215" s="17">
        <f t="shared" si="350"/>
        <v>146341508.59234211</v>
      </c>
      <c r="S215" s="17">
        <f t="shared" si="350"/>
        <v>146011591.67124134</v>
      </c>
      <c r="T215" s="17">
        <f t="shared" si="350"/>
        <v>147599381.96746859</v>
      </c>
      <c r="U215" s="17">
        <f t="shared" si="350"/>
        <v>149163495.66763389</v>
      </c>
      <c r="V215" s="17">
        <f t="shared" si="350"/>
        <v>151690489.76540443</v>
      </c>
      <c r="W215" s="17">
        <f t="shared" si="350"/>
        <v>153195938.38979679</v>
      </c>
      <c r="X215" s="17">
        <f t="shared" si="350"/>
        <v>154679067.93150565</v>
      </c>
      <c r="Y215" s="17">
        <f t="shared" si="350"/>
        <v>154113900.2325058</v>
      </c>
      <c r="Z215" s="17">
        <f t="shared" si="350"/>
        <v>155579270.35730371</v>
      </c>
      <c r="AA215" s="17">
        <f t="shared" si="350"/>
        <v>158017025.93828529</v>
      </c>
      <c r="AB215" s="17">
        <f t="shared" si="350"/>
        <v>160167701.73400041</v>
      </c>
      <c r="AC215" s="17">
        <f t="shared" si="350"/>
        <v>162288622.27477184</v>
      </c>
      <c r="AD215" s="17">
        <f t="shared" si="350"/>
        <v>164380162.71122217</v>
      </c>
      <c r="AE215" s="17">
        <f t="shared" si="350"/>
        <v>164289243.83404693</v>
      </c>
      <c r="AF215" s="17">
        <f t="shared" si="350"/>
        <v>166350481.43592459</v>
      </c>
      <c r="AG215" s="17">
        <f t="shared" si="350"/>
        <v>168383089.08673424</v>
      </c>
      <c r="AH215" s="17">
        <f t="shared" si="350"/>
        <v>171371297.30949464</v>
      </c>
      <c r="AI215" s="17">
        <f t="shared" ref="AI215:BJ215" si="351">+AI5</f>
        <v>173335227.97493923</v>
      </c>
      <c r="AJ215" s="17">
        <f t="shared" si="351"/>
        <v>175271757.30133682</v>
      </c>
      <c r="AK215" s="17">
        <f t="shared" si="351"/>
        <v>174885096.84702769</v>
      </c>
      <c r="AL215" s="17">
        <f t="shared" si="351"/>
        <v>176797019.17899448</v>
      </c>
      <c r="AM215" s="17">
        <f t="shared" si="351"/>
        <v>179672213.38201949</v>
      </c>
      <c r="AN215" s="17">
        <f t="shared" si="351"/>
        <v>182082926.19943631</v>
      </c>
      <c r="AO215" s="17">
        <f t="shared" si="351"/>
        <v>184461615.67466065</v>
      </c>
      <c r="AP215" s="17">
        <f t="shared" si="351"/>
        <v>186808568.25835583</v>
      </c>
      <c r="AQ215" s="17">
        <f t="shared" si="351"/>
        <v>186676799.2295711</v>
      </c>
      <c r="AR215" s="17">
        <f t="shared" si="351"/>
        <v>188992220.05574328</v>
      </c>
      <c r="AS215" s="17">
        <f t="shared" si="351"/>
        <v>191276368.64089918</v>
      </c>
      <c r="AT215" s="17">
        <f t="shared" si="351"/>
        <v>194506807.59995669</v>
      </c>
      <c r="AU215" s="17">
        <f t="shared" si="351"/>
        <v>196716872.39602315</v>
      </c>
      <c r="AV215" s="17">
        <f t="shared" si="351"/>
        <v>198896694.47076994</v>
      </c>
      <c r="AW215" s="17">
        <f t="shared" si="351"/>
        <v>198440930.45029822</v>
      </c>
      <c r="AX215" s="17">
        <f t="shared" si="351"/>
        <v>200594222.46699843</v>
      </c>
      <c r="AY215" s="17">
        <f t="shared" si="351"/>
        <v>203700649.95140919</v>
      </c>
      <c r="AZ215" s="17">
        <f t="shared" si="351"/>
        <v>206390994.20655397</v>
      </c>
      <c r="BA215" s="17">
        <f t="shared" si="351"/>
        <v>209045439.7540153</v>
      </c>
      <c r="BB215" s="17">
        <f t="shared" si="351"/>
        <v>211664244.84374911</v>
      </c>
      <c r="BC215" s="17">
        <f t="shared" si="351"/>
        <v>211474780.18755084</v>
      </c>
      <c r="BD215" s="17">
        <f t="shared" si="351"/>
        <v>214058311.28860027</v>
      </c>
      <c r="BE215" s="17">
        <f t="shared" si="351"/>
        <v>216606549.77331951</v>
      </c>
      <c r="BF215" s="17">
        <f t="shared" si="351"/>
        <v>220091286.49765685</v>
      </c>
      <c r="BG215" s="17">
        <f t="shared" si="351"/>
        <v>222557432.60350686</v>
      </c>
      <c r="BH215" s="17">
        <f t="shared" si="351"/>
        <v>224989279.17263451</v>
      </c>
      <c r="BI215" s="17">
        <f t="shared" si="351"/>
        <v>227387107.04161215</v>
      </c>
      <c r="BJ215" s="17">
        <f t="shared" si="351"/>
        <v>229751198.69492769</v>
      </c>
    </row>
    <row r="216" spans="1:62" s="7" customFormat="1" x14ac:dyDescent="0.2">
      <c r="A216" s="6" t="str">
        <f>+PARÁMETROS!A42</f>
        <v>LINEA 2</v>
      </c>
      <c r="B216" s="119"/>
      <c r="C216" s="17">
        <f t="shared" ref="C216:AH216" si="352">+C17</f>
        <v>0</v>
      </c>
      <c r="D216" s="17">
        <f t="shared" si="352"/>
        <v>0</v>
      </c>
      <c r="E216" s="17">
        <f t="shared" si="352"/>
        <v>0</v>
      </c>
      <c r="F216" s="17">
        <f t="shared" si="352"/>
        <v>0</v>
      </c>
      <c r="G216" s="17">
        <f t="shared" si="352"/>
        <v>0</v>
      </c>
      <c r="H216" s="17">
        <f t="shared" si="352"/>
        <v>0</v>
      </c>
      <c r="I216" s="17">
        <f t="shared" si="352"/>
        <v>0</v>
      </c>
      <c r="J216" s="17">
        <f t="shared" si="352"/>
        <v>0</v>
      </c>
      <c r="K216" s="17">
        <f t="shared" si="352"/>
        <v>0</v>
      </c>
      <c r="L216" s="17">
        <f t="shared" si="352"/>
        <v>0</v>
      </c>
      <c r="M216" s="17">
        <f t="shared" si="352"/>
        <v>0</v>
      </c>
      <c r="N216" s="17">
        <f t="shared" si="352"/>
        <v>0</v>
      </c>
      <c r="O216" s="17">
        <f t="shared" si="352"/>
        <v>0</v>
      </c>
      <c r="P216" s="17">
        <f t="shared" si="352"/>
        <v>0</v>
      </c>
      <c r="Q216" s="17">
        <f t="shared" si="352"/>
        <v>0</v>
      </c>
      <c r="R216" s="17">
        <f t="shared" si="352"/>
        <v>0</v>
      </c>
      <c r="S216" s="17">
        <f t="shared" si="352"/>
        <v>0</v>
      </c>
      <c r="T216" s="17">
        <f t="shared" si="352"/>
        <v>0</v>
      </c>
      <c r="U216" s="17">
        <f t="shared" si="352"/>
        <v>0</v>
      </c>
      <c r="V216" s="17">
        <f t="shared" si="352"/>
        <v>0</v>
      </c>
      <c r="W216" s="17">
        <f t="shared" si="352"/>
        <v>0</v>
      </c>
      <c r="X216" s="17">
        <f t="shared" si="352"/>
        <v>0</v>
      </c>
      <c r="Y216" s="17">
        <f t="shared" si="352"/>
        <v>0</v>
      </c>
      <c r="Z216" s="17">
        <f t="shared" si="352"/>
        <v>0</v>
      </c>
      <c r="AA216" s="17">
        <f t="shared" si="352"/>
        <v>0</v>
      </c>
      <c r="AB216" s="17">
        <f t="shared" si="352"/>
        <v>0</v>
      </c>
      <c r="AC216" s="17">
        <f t="shared" si="352"/>
        <v>0</v>
      </c>
      <c r="AD216" s="17">
        <f t="shared" si="352"/>
        <v>0</v>
      </c>
      <c r="AE216" s="17">
        <f t="shared" si="352"/>
        <v>0</v>
      </c>
      <c r="AF216" s="17">
        <f t="shared" si="352"/>
        <v>0</v>
      </c>
      <c r="AG216" s="17">
        <f t="shared" si="352"/>
        <v>0</v>
      </c>
      <c r="AH216" s="17">
        <f t="shared" si="352"/>
        <v>0</v>
      </c>
      <c r="AI216" s="17">
        <f t="shared" ref="AI216:BJ216" si="353">+AI17</f>
        <v>0</v>
      </c>
      <c r="AJ216" s="17">
        <f t="shared" si="353"/>
        <v>0</v>
      </c>
      <c r="AK216" s="17">
        <f t="shared" si="353"/>
        <v>0</v>
      </c>
      <c r="AL216" s="17">
        <f t="shared" si="353"/>
        <v>0</v>
      </c>
      <c r="AM216" s="17">
        <f t="shared" si="353"/>
        <v>0</v>
      </c>
      <c r="AN216" s="17">
        <f t="shared" si="353"/>
        <v>0</v>
      </c>
      <c r="AO216" s="17">
        <f t="shared" si="353"/>
        <v>0</v>
      </c>
      <c r="AP216" s="17">
        <f t="shared" si="353"/>
        <v>0</v>
      </c>
      <c r="AQ216" s="17">
        <f t="shared" si="353"/>
        <v>0</v>
      </c>
      <c r="AR216" s="17">
        <f t="shared" si="353"/>
        <v>0</v>
      </c>
      <c r="AS216" s="17">
        <f t="shared" si="353"/>
        <v>0</v>
      </c>
      <c r="AT216" s="17">
        <f t="shared" si="353"/>
        <v>0</v>
      </c>
      <c r="AU216" s="17">
        <f t="shared" si="353"/>
        <v>0</v>
      </c>
      <c r="AV216" s="17">
        <f t="shared" si="353"/>
        <v>0</v>
      </c>
      <c r="AW216" s="17">
        <f t="shared" si="353"/>
        <v>0</v>
      </c>
      <c r="AX216" s="17">
        <f t="shared" si="353"/>
        <v>0</v>
      </c>
      <c r="AY216" s="17">
        <f t="shared" si="353"/>
        <v>0</v>
      </c>
      <c r="AZ216" s="17">
        <f t="shared" si="353"/>
        <v>0</v>
      </c>
      <c r="BA216" s="17">
        <f t="shared" si="353"/>
        <v>0</v>
      </c>
      <c r="BB216" s="17">
        <f t="shared" si="353"/>
        <v>0</v>
      </c>
      <c r="BC216" s="17">
        <f t="shared" si="353"/>
        <v>0</v>
      </c>
      <c r="BD216" s="17">
        <f t="shared" si="353"/>
        <v>0</v>
      </c>
      <c r="BE216" s="17">
        <f t="shared" si="353"/>
        <v>0</v>
      </c>
      <c r="BF216" s="17">
        <f t="shared" si="353"/>
        <v>0</v>
      </c>
      <c r="BG216" s="17">
        <f t="shared" si="353"/>
        <v>0</v>
      </c>
      <c r="BH216" s="17">
        <f t="shared" si="353"/>
        <v>0</v>
      </c>
      <c r="BI216" s="17">
        <f t="shared" si="353"/>
        <v>0</v>
      </c>
      <c r="BJ216" s="17">
        <f t="shared" si="353"/>
        <v>0</v>
      </c>
    </row>
    <row r="217" spans="1:62" s="7" customFormat="1" x14ac:dyDescent="0.2">
      <c r="A217" s="6" t="str">
        <f>+PARÁMETROS!A43</f>
        <v>LINEA 3</v>
      </c>
      <c r="B217" s="119"/>
      <c r="C217" s="17">
        <f t="shared" ref="C217:AH217" si="354">+C29</f>
        <v>0</v>
      </c>
      <c r="D217" s="17">
        <f t="shared" si="354"/>
        <v>0</v>
      </c>
      <c r="E217" s="17">
        <f t="shared" si="354"/>
        <v>0</v>
      </c>
      <c r="F217" s="17">
        <f t="shared" si="354"/>
        <v>0</v>
      </c>
      <c r="G217" s="17">
        <f t="shared" si="354"/>
        <v>0</v>
      </c>
      <c r="H217" s="17">
        <f t="shared" si="354"/>
        <v>0</v>
      </c>
      <c r="I217" s="17">
        <f t="shared" si="354"/>
        <v>0</v>
      </c>
      <c r="J217" s="17">
        <f t="shared" si="354"/>
        <v>0</v>
      </c>
      <c r="K217" s="17">
        <f t="shared" si="354"/>
        <v>0</v>
      </c>
      <c r="L217" s="17">
        <f t="shared" si="354"/>
        <v>0</v>
      </c>
      <c r="M217" s="17">
        <f t="shared" si="354"/>
        <v>0</v>
      </c>
      <c r="N217" s="17">
        <f t="shared" si="354"/>
        <v>0</v>
      </c>
      <c r="O217" s="17">
        <f t="shared" si="354"/>
        <v>0</v>
      </c>
      <c r="P217" s="17">
        <f t="shared" si="354"/>
        <v>0</v>
      </c>
      <c r="Q217" s="17">
        <f t="shared" si="354"/>
        <v>0</v>
      </c>
      <c r="R217" s="17">
        <f t="shared" si="354"/>
        <v>0</v>
      </c>
      <c r="S217" s="17">
        <f t="shared" si="354"/>
        <v>0</v>
      </c>
      <c r="T217" s="17">
        <f t="shared" si="354"/>
        <v>0</v>
      </c>
      <c r="U217" s="17">
        <f t="shared" si="354"/>
        <v>0</v>
      </c>
      <c r="V217" s="17">
        <f t="shared" si="354"/>
        <v>0</v>
      </c>
      <c r="W217" s="17">
        <f t="shared" si="354"/>
        <v>0</v>
      </c>
      <c r="X217" s="17">
        <f t="shared" si="354"/>
        <v>0</v>
      </c>
      <c r="Y217" s="17">
        <f t="shared" si="354"/>
        <v>0</v>
      </c>
      <c r="Z217" s="17">
        <f t="shared" si="354"/>
        <v>0</v>
      </c>
      <c r="AA217" s="17">
        <f t="shared" si="354"/>
        <v>0</v>
      </c>
      <c r="AB217" s="17">
        <f t="shared" si="354"/>
        <v>0</v>
      </c>
      <c r="AC217" s="17">
        <f t="shared" si="354"/>
        <v>0</v>
      </c>
      <c r="AD217" s="17">
        <f t="shared" si="354"/>
        <v>0</v>
      </c>
      <c r="AE217" s="17">
        <f t="shared" si="354"/>
        <v>0</v>
      </c>
      <c r="AF217" s="17">
        <f t="shared" si="354"/>
        <v>0</v>
      </c>
      <c r="AG217" s="17">
        <f t="shared" si="354"/>
        <v>0</v>
      </c>
      <c r="AH217" s="17">
        <f t="shared" si="354"/>
        <v>0</v>
      </c>
      <c r="AI217" s="17">
        <f t="shared" ref="AI217:BJ217" si="355">+AI29</f>
        <v>0</v>
      </c>
      <c r="AJ217" s="17">
        <f t="shared" si="355"/>
        <v>0</v>
      </c>
      <c r="AK217" s="17">
        <f t="shared" si="355"/>
        <v>0</v>
      </c>
      <c r="AL217" s="17">
        <f t="shared" si="355"/>
        <v>0</v>
      </c>
      <c r="AM217" s="17">
        <f t="shared" si="355"/>
        <v>0</v>
      </c>
      <c r="AN217" s="17">
        <f t="shared" si="355"/>
        <v>0</v>
      </c>
      <c r="AO217" s="17">
        <f t="shared" si="355"/>
        <v>0</v>
      </c>
      <c r="AP217" s="17">
        <f t="shared" si="355"/>
        <v>0</v>
      </c>
      <c r="AQ217" s="17">
        <f t="shared" si="355"/>
        <v>0</v>
      </c>
      <c r="AR217" s="17">
        <f t="shared" si="355"/>
        <v>0</v>
      </c>
      <c r="AS217" s="17">
        <f t="shared" si="355"/>
        <v>0</v>
      </c>
      <c r="AT217" s="17">
        <f t="shared" si="355"/>
        <v>0</v>
      </c>
      <c r="AU217" s="17">
        <f t="shared" si="355"/>
        <v>0</v>
      </c>
      <c r="AV217" s="17">
        <f t="shared" si="355"/>
        <v>0</v>
      </c>
      <c r="AW217" s="17">
        <f t="shared" si="355"/>
        <v>0</v>
      </c>
      <c r="AX217" s="17">
        <f t="shared" si="355"/>
        <v>0</v>
      </c>
      <c r="AY217" s="17">
        <f t="shared" si="355"/>
        <v>0</v>
      </c>
      <c r="AZ217" s="17">
        <f t="shared" si="355"/>
        <v>0</v>
      </c>
      <c r="BA217" s="17">
        <f t="shared" si="355"/>
        <v>0</v>
      </c>
      <c r="BB217" s="17">
        <f t="shared" si="355"/>
        <v>0</v>
      </c>
      <c r="BC217" s="17">
        <f t="shared" si="355"/>
        <v>0</v>
      </c>
      <c r="BD217" s="17">
        <f t="shared" si="355"/>
        <v>0</v>
      </c>
      <c r="BE217" s="17">
        <f t="shared" si="355"/>
        <v>0</v>
      </c>
      <c r="BF217" s="17">
        <f t="shared" si="355"/>
        <v>0</v>
      </c>
      <c r="BG217" s="17">
        <f t="shared" si="355"/>
        <v>0</v>
      </c>
      <c r="BH217" s="17">
        <f t="shared" si="355"/>
        <v>0</v>
      </c>
      <c r="BI217" s="17">
        <f t="shared" si="355"/>
        <v>0</v>
      </c>
      <c r="BJ217" s="17">
        <f t="shared" si="355"/>
        <v>0</v>
      </c>
    </row>
    <row r="218" spans="1:62" s="7" customFormat="1" x14ac:dyDescent="0.2">
      <c r="A218" s="6" t="str">
        <f>+PARÁMETROS!A44</f>
        <v>LINEA 4</v>
      </c>
      <c r="B218" s="119"/>
      <c r="C218" s="17">
        <f t="shared" ref="C218:AH218" si="356">+C41</f>
        <v>0</v>
      </c>
      <c r="D218" s="17">
        <f t="shared" si="356"/>
        <v>0</v>
      </c>
      <c r="E218" s="17">
        <f t="shared" si="356"/>
        <v>0</v>
      </c>
      <c r="F218" s="17">
        <f t="shared" si="356"/>
        <v>0</v>
      </c>
      <c r="G218" s="17">
        <f t="shared" si="356"/>
        <v>0</v>
      </c>
      <c r="H218" s="17">
        <f t="shared" si="356"/>
        <v>0</v>
      </c>
      <c r="I218" s="17">
        <f t="shared" si="356"/>
        <v>0</v>
      </c>
      <c r="J218" s="17">
        <f t="shared" si="356"/>
        <v>0</v>
      </c>
      <c r="K218" s="17">
        <f t="shared" si="356"/>
        <v>0</v>
      </c>
      <c r="L218" s="17">
        <f t="shared" si="356"/>
        <v>0</v>
      </c>
      <c r="M218" s="17">
        <f t="shared" si="356"/>
        <v>0</v>
      </c>
      <c r="N218" s="17">
        <f t="shared" si="356"/>
        <v>0</v>
      </c>
      <c r="O218" s="17">
        <f t="shared" si="356"/>
        <v>0</v>
      </c>
      <c r="P218" s="17">
        <f t="shared" si="356"/>
        <v>0</v>
      </c>
      <c r="Q218" s="17">
        <f t="shared" si="356"/>
        <v>0</v>
      </c>
      <c r="R218" s="17">
        <f t="shared" si="356"/>
        <v>0</v>
      </c>
      <c r="S218" s="17">
        <f t="shared" si="356"/>
        <v>0</v>
      </c>
      <c r="T218" s="17">
        <f t="shared" si="356"/>
        <v>0</v>
      </c>
      <c r="U218" s="17">
        <f t="shared" si="356"/>
        <v>0</v>
      </c>
      <c r="V218" s="17">
        <f t="shared" si="356"/>
        <v>0</v>
      </c>
      <c r="W218" s="17">
        <f t="shared" si="356"/>
        <v>0</v>
      </c>
      <c r="X218" s="17">
        <f t="shared" si="356"/>
        <v>0</v>
      </c>
      <c r="Y218" s="17">
        <f t="shared" si="356"/>
        <v>0</v>
      </c>
      <c r="Z218" s="17">
        <f t="shared" si="356"/>
        <v>0</v>
      </c>
      <c r="AA218" s="17">
        <f t="shared" si="356"/>
        <v>0</v>
      </c>
      <c r="AB218" s="17">
        <f t="shared" si="356"/>
        <v>0</v>
      </c>
      <c r="AC218" s="17">
        <f t="shared" si="356"/>
        <v>0</v>
      </c>
      <c r="AD218" s="17">
        <f t="shared" si="356"/>
        <v>0</v>
      </c>
      <c r="AE218" s="17">
        <f t="shared" si="356"/>
        <v>0</v>
      </c>
      <c r="AF218" s="17">
        <f t="shared" si="356"/>
        <v>0</v>
      </c>
      <c r="AG218" s="17">
        <f t="shared" si="356"/>
        <v>0</v>
      </c>
      <c r="AH218" s="17">
        <f t="shared" si="356"/>
        <v>0</v>
      </c>
      <c r="AI218" s="17">
        <f t="shared" ref="AI218:BJ218" si="357">+AI41</f>
        <v>0</v>
      </c>
      <c r="AJ218" s="17">
        <f t="shared" si="357"/>
        <v>0</v>
      </c>
      <c r="AK218" s="17">
        <f t="shared" si="357"/>
        <v>0</v>
      </c>
      <c r="AL218" s="17">
        <f t="shared" si="357"/>
        <v>0</v>
      </c>
      <c r="AM218" s="17">
        <f t="shared" si="357"/>
        <v>0</v>
      </c>
      <c r="AN218" s="17">
        <f t="shared" si="357"/>
        <v>0</v>
      </c>
      <c r="AO218" s="17">
        <f t="shared" si="357"/>
        <v>0</v>
      </c>
      <c r="AP218" s="17">
        <f t="shared" si="357"/>
        <v>0</v>
      </c>
      <c r="AQ218" s="17">
        <f t="shared" si="357"/>
        <v>0</v>
      </c>
      <c r="AR218" s="17">
        <f t="shared" si="357"/>
        <v>0</v>
      </c>
      <c r="AS218" s="17">
        <f t="shared" si="357"/>
        <v>0</v>
      </c>
      <c r="AT218" s="17">
        <f t="shared" si="357"/>
        <v>0</v>
      </c>
      <c r="AU218" s="17">
        <f t="shared" si="357"/>
        <v>0</v>
      </c>
      <c r="AV218" s="17">
        <f t="shared" si="357"/>
        <v>0</v>
      </c>
      <c r="AW218" s="17">
        <f t="shared" si="357"/>
        <v>0</v>
      </c>
      <c r="AX218" s="17">
        <f t="shared" si="357"/>
        <v>0</v>
      </c>
      <c r="AY218" s="17">
        <f t="shared" si="357"/>
        <v>0</v>
      </c>
      <c r="AZ218" s="17">
        <f t="shared" si="357"/>
        <v>0</v>
      </c>
      <c r="BA218" s="17">
        <f t="shared" si="357"/>
        <v>0</v>
      </c>
      <c r="BB218" s="17">
        <f t="shared" si="357"/>
        <v>0</v>
      </c>
      <c r="BC218" s="17">
        <f t="shared" si="357"/>
        <v>0</v>
      </c>
      <c r="BD218" s="17">
        <f t="shared" si="357"/>
        <v>0</v>
      </c>
      <c r="BE218" s="17">
        <f t="shared" si="357"/>
        <v>0</v>
      </c>
      <c r="BF218" s="17">
        <f t="shared" si="357"/>
        <v>0</v>
      </c>
      <c r="BG218" s="17">
        <f t="shared" si="357"/>
        <v>0</v>
      </c>
      <c r="BH218" s="17">
        <f t="shared" si="357"/>
        <v>0</v>
      </c>
      <c r="BI218" s="17">
        <f t="shared" si="357"/>
        <v>0</v>
      </c>
      <c r="BJ218" s="17">
        <f t="shared" si="357"/>
        <v>0</v>
      </c>
    </row>
    <row r="219" spans="1:62" s="7" customFormat="1" x14ac:dyDescent="0.2">
      <c r="A219" s="6" t="str">
        <f>+PARÁMETROS!A45</f>
        <v>LINEA 5</v>
      </c>
      <c r="B219" s="119"/>
      <c r="C219" s="17">
        <f t="shared" ref="C219:AH219" si="358">+C53</f>
        <v>0</v>
      </c>
      <c r="D219" s="17">
        <f t="shared" si="358"/>
        <v>0</v>
      </c>
      <c r="E219" s="17">
        <f t="shared" si="358"/>
        <v>0</v>
      </c>
      <c r="F219" s="17">
        <f t="shared" si="358"/>
        <v>0</v>
      </c>
      <c r="G219" s="17">
        <f t="shared" si="358"/>
        <v>0</v>
      </c>
      <c r="H219" s="17">
        <f t="shared" si="358"/>
        <v>0</v>
      </c>
      <c r="I219" s="17">
        <f t="shared" si="358"/>
        <v>0</v>
      </c>
      <c r="J219" s="17">
        <f t="shared" si="358"/>
        <v>0</v>
      </c>
      <c r="K219" s="17">
        <f t="shared" si="358"/>
        <v>0</v>
      </c>
      <c r="L219" s="17">
        <f t="shared" si="358"/>
        <v>0</v>
      </c>
      <c r="M219" s="17">
        <f t="shared" si="358"/>
        <v>0</v>
      </c>
      <c r="N219" s="17">
        <f t="shared" si="358"/>
        <v>0</v>
      </c>
      <c r="O219" s="17">
        <f t="shared" si="358"/>
        <v>0</v>
      </c>
      <c r="P219" s="17">
        <f t="shared" si="358"/>
        <v>0</v>
      </c>
      <c r="Q219" s="17">
        <f t="shared" si="358"/>
        <v>0</v>
      </c>
      <c r="R219" s="17">
        <f t="shared" si="358"/>
        <v>0</v>
      </c>
      <c r="S219" s="17">
        <f t="shared" si="358"/>
        <v>0</v>
      </c>
      <c r="T219" s="17">
        <f t="shared" si="358"/>
        <v>0</v>
      </c>
      <c r="U219" s="17">
        <f t="shared" si="358"/>
        <v>0</v>
      </c>
      <c r="V219" s="17">
        <f t="shared" si="358"/>
        <v>0</v>
      </c>
      <c r="W219" s="17">
        <f t="shared" si="358"/>
        <v>0</v>
      </c>
      <c r="X219" s="17">
        <f t="shared" si="358"/>
        <v>0</v>
      </c>
      <c r="Y219" s="17">
        <f t="shared" si="358"/>
        <v>0</v>
      </c>
      <c r="Z219" s="17">
        <f t="shared" si="358"/>
        <v>0</v>
      </c>
      <c r="AA219" s="17">
        <f t="shared" si="358"/>
        <v>0</v>
      </c>
      <c r="AB219" s="17">
        <f t="shared" si="358"/>
        <v>0</v>
      </c>
      <c r="AC219" s="17">
        <f t="shared" si="358"/>
        <v>0</v>
      </c>
      <c r="AD219" s="17">
        <f t="shared" si="358"/>
        <v>0</v>
      </c>
      <c r="AE219" s="17">
        <f t="shared" si="358"/>
        <v>0</v>
      </c>
      <c r="AF219" s="17">
        <f t="shared" si="358"/>
        <v>0</v>
      </c>
      <c r="AG219" s="17">
        <f t="shared" si="358"/>
        <v>0</v>
      </c>
      <c r="AH219" s="17">
        <f t="shared" si="358"/>
        <v>0</v>
      </c>
      <c r="AI219" s="17">
        <f t="shared" ref="AI219:BJ219" si="359">+AI53</f>
        <v>0</v>
      </c>
      <c r="AJ219" s="17">
        <f t="shared" si="359"/>
        <v>0</v>
      </c>
      <c r="AK219" s="17">
        <f t="shared" si="359"/>
        <v>0</v>
      </c>
      <c r="AL219" s="17">
        <f t="shared" si="359"/>
        <v>0</v>
      </c>
      <c r="AM219" s="17">
        <f t="shared" si="359"/>
        <v>0</v>
      </c>
      <c r="AN219" s="17">
        <f t="shared" si="359"/>
        <v>0</v>
      </c>
      <c r="AO219" s="17">
        <f t="shared" si="359"/>
        <v>0</v>
      </c>
      <c r="AP219" s="17">
        <f t="shared" si="359"/>
        <v>0</v>
      </c>
      <c r="AQ219" s="17">
        <f t="shared" si="359"/>
        <v>0</v>
      </c>
      <c r="AR219" s="17">
        <f t="shared" si="359"/>
        <v>0</v>
      </c>
      <c r="AS219" s="17">
        <f t="shared" si="359"/>
        <v>0</v>
      </c>
      <c r="AT219" s="17">
        <f t="shared" si="359"/>
        <v>0</v>
      </c>
      <c r="AU219" s="17">
        <f t="shared" si="359"/>
        <v>0</v>
      </c>
      <c r="AV219" s="17">
        <f t="shared" si="359"/>
        <v>0</v>
      </c>
      <c r="AW219" s="17">
        <f t="shared" si="359"/>
        <v>0</v>
      </c>
      <c r="AX219" s="17">
        <f t="shared" si="359"/>
        <v>0</v>
      </c>
      <c r="AY219" s="17">
        <f t="shared" si="359"/>
        <v>0</v>
      </c>
      <c r="AZ219" s="17">
        <f t="shared" si="359"/>
        <v>0</v>
      </c>
      <c r="BA219" s="17">
        <f t="shared" si="359"/>
        <v>0</v>
      </c>
      <c r="BB219" s="17">
        <f t="shared" si="359"/>
        <v>0</v>
      </c>
      <c r="BC219" s="17">
        <f t="shared" si="359"/>
        <v>0</v>
      </c>
      <c r="BD219" s="17">
        <f t="shared" si="359"/>
        <v>0</v>
      </c>
      <c r="BE219" s="17">
        <f t="shared" si="359"/>
        <v>0</v>
      </c>
      <c r="BF219" s="17">
        <f t="shared" si="359"/>
        <v>0</v>
      </c>
      <c r="BG219" s="17">
        <f t="shared" si="359"/>
        <v>0</v>
      </c>
      <c r="BH219" s="17">
        <f t="shared" si="359"/>
        <v>0</v>
      </c>
      <c r="BI219" s="17">
        <f t="shared" si="359"/>
        <v>0</v>
      </c>
      <c r="BJ219" s="17">
        <f t="shared" si="359"/>
        <v>0</v>
      </c>
    </row>
    <row r="220" spans="1:62" s="7" customFormat="1" x14ac:dyDescent="0.2">
      <c r="A220" s="6" t="str">
        <f>+PARÁMETROS!A46</f>
        <v>LINEA 6</v>
      </c>
      <c r="B220" s="119"/>
      <c r="C220" s="17">
        <f t="shared" ref="C220:AH220" si="360">+C65</f>
        <v>0</v>
      </c>
      <c r="D220" s="17">
        <f t="shared" si="360"/>
        <v>0</v>
      </c>
      <c r="E220" s="17">
        <f t="shared" si="360"/>
        <v>0</v>
      </c>
      <c r="F220" s="17">
        <f t="shared" si="360"/>
        <v>0</v>
      </c>
      <c r="G220" s="17">
        <f t="shared" si="360"/>
        <v>0</v>
      </c>
      <c r="H220" s="17">
        <f t="shared" si="360"/>
        <v>0</v>
      </c>
      <c r="I220" s="17">
        <f t="shared" si="360"/>
        <v>0</v>
      </c>
      <c r="J220" s="17">
        <f t="shared" si="360"/>
        <v>0</v>
      </c>
      <c r="K220" s="17">
        <f t="shared" si="360"/>
        <v>0</v>
      </c>
      <c r="L220" s="17">
        <f t="shared" si="360"/>
        <v>0</v>
      </c>
      <c r="M220" s="17">
        <f t="shared" si="360"/>
        <v>0</v>
      </c>
      <c r="N220" s="17">
        <f t="shared" si="360"/>
        <v>0</v>
      </c>
      <c r="O220" s="17">
        <f t="shared" si="360"/>
        <v>0</v>
      </c>
      <c r="P220" s="17">
        <f t="shared" si="360"/>
        <v>0</v>
      </c>
      <c r="Q220" s="17">
        <f t="shared" si="360"/>
        <v>0</v>
      </c>
      <c r="R220" s="17">
        <f t="shared" si="360"/>
        <v>0</v>
      </c>
      <c r="S220" s="17">
        <f t="shared" si="360"/>
        <v>0</v>
      </c>
      <c r="T220" s="17">
        <f t="shared" si="360"/>
        <v>0</v>
      </c>
      <c r="U220" s="17">
        <f t="shared" si="360"/>
        <v>0</v>
      </c>
      <c r="V220" s="17">
        <f t="shared" si="360"/>
        <v>0</v>
      </c>
      <c r="W220" s="17">
        <f t="shared" si="360"/>
        <v>0</v>
      </c>
      <c r="X220" s="17">
        <f t="shared" si="360"/>
        <v>0</v>
      </c>
      <c r="Y220" s="17">
        <f t="shared" si="360"/>
        <v>0</v>
      </c>
      <c r="Z220" s="17">
        <f t="shared" si="360"/>
        <v>0</v>
      </c>
      <c r="AA220" s="17">
        <f t="shared" si="360"/>
        <v>0</v>
      </c>
      <c r="AB220" s="17">
        <f t="shared" si="360"/>
        <v>0</v>
      </c>
      <c r="AC220" s="17">
        <f t="shared" si="360"/>
        <v>0</v>
      </c>
      <c r="AD220" s="17">
        <f t="shared" si="360"/>
        <v>0</v>
      </c>
      <c r="AE220" s="17">
        <f t="shared" si="360"/>
        <v>0</v>
      </c>
      <c r="AF220" s="17">
        <f t="shared" si="360"/>
        <v>0</v>
      </c>
      <c r="AG220" s="17">
        <f t="shared" si="360"/>
        <v>0</v>
      </c>
      <c r="AH220" s="17">
        <f t="shared" si="360"/>
        <v>0</v>
      </c>
      <c r="AI220" s="17">
        <f t="shared" ref="AI220:BJ220" si="361">+AI65</f>
        <v>0</v>
      </c>
      <c r="AJ220" s="17">
        <f t="shared" si="361"/>
        <v>0</v>
      </c>
      <c r="AK220" s="17">
        <f t="shared" si="361"/>
        <v>0</v>
      </c>
      <c r="AL220" s="17">
        <f t="shared" si="361"/>
        <v>0</v>
      </c>
      <c r="AM220" s="17">
        <f t="shared" si="361"/>
        <v>0</v>
      </c>
      <c r="AN220" s="17">
        <f t="shared" si="361"/>
        <v>0</v>
      </c>
      <c r="AO220" s="17">
        <f t="shared" si="361"/>
        <v>0</v>
      </c>
      <c r="AP220" s="17">
        <f t="shared" si="361"/>
        <v>0</v>
      </c>
      <c r="AQ220" s="17">
        <f t="shared" si="361"/>
        <v>0</v>
      </c>
      <c r="AR220" s="17">
        <f t="shared" si="361"/>
        <v>0</v>
      </c>
      <c r="AS220" s="17">
        <f t="shared" si="361"/>
        <v>0</v>
      </c>
      <c r="AT220" s="17">
        <f t="shared" si="361"/>
        <v>0</v>
      </c>
      <c r="AU220" s="17">
        <f t="shared" si="361"/>
        <v>0</v>
      </c>
      <c r="AV220" s="17">
        <f t="shared" si="361"/>
        <v>0</v>
      </c>
      <c r="AW220" s="17">
        <f t="shared" si="361"/>
        <v>0</v>
      </c>
      <c r="AX220" s="17">
        <f t="shared" si="361"/>
        <v>0</v>
      </c>
      <c r="AY220" s="17">
        <f t="shared" si="361"/>
        <v>0</v>
      </c>
      <c r="AZ220" s="17">
        <f t="shared" si="361"/>
        <v>0</v>
      </c>
      <c r="BA220" s="17">
        <f t="shared" si="361"/>
        <v>0</v>
      </c>
      <c r="BB220" s="17">
        <f t="shared" si="361"/>
        <v>0</v>
      </c>
      <c r="BC220" s="17">
        <f t="shared" si="361"/>
        <v>0</v>
      </c>
      <c r="BD220" s="17">
        <f t="shared" si="361"/>
        <v>0</v>
      </c>
      <c r="BE220" s="17">
        <f t="shared" si="361"/>
        <v>0</v>
      </c>
      <c r="BF220" s="17">
        <f t="shared" si="361"/>
        <v>0</v>
      </c>
      <c r="BG220" s="17">
        <f t="shared" si="361"/>
        <v>0</v>
      </c>
      <c r="BH220" s="17">
        <f t="shared" si="361"/>
        <v>0</v>
      </c>
      <c r="BI220" s="17">
        <f t="shared" si="361"/>
        <v>0</v>
      </c>
      <c r="BJ220" s="17">
        <f t="shared" si="361"/>
        <v>0</v>
      </c>
    </row>
    <row r="221" spans="1:62" s="7" customFormat="1" x14ac:dyDescent="0.2">
      <c r="A221" s="6" t="str">
        <f>+PARÁMETROS!A47</f>
        <v>LINEA 7</v>
      </c>
      <c r="B221" s="119"/>
      <c r="C221" s="17">
        <f t="shared" ref="C221:AH221" si="362">+C77</f>
        <v>0</v>
      </c>
      <c r="D221" s="17">
        <f t="shared" si="362"/>
        <v>0</v>
      </c>
      <c r="E221" s="17">
        <f t="shared" si="362"/>
        <v>0</v>
      </c>
      <c r="F221" s="17">
        <f t="shared" si="362"/>
        <v>0</v>
      </c>
      <c r="G221" s="17">
        <f t="shared" si="362"/>
        <v>0</v>
      </c>
      <c r="H221" s="17">
        <f t="shared" si="362"/>
        <v>0</v>
      </c>
      <c r="I221" s="17">
        <f t="shared" si="362"/>
        <v>0</v>
      </c>
      <c r="J221" s="17">
        <f t="shared" si="362"/>
        <v>0</v>
      </c>
      <c r="K221" s="17">
        <f t="shared" si="362"/>
        <v>0</v>
      </c>
      <c r="L221" s="17">
        <f t="shared" si="362"/>
        <v>0</v>
      </c>
      <c r="M221" s="17">
        <f t="shared" si="362"/>
        <v>0</v>
      </c>
      <c r="N221" s="17">
        <f t="shared" si="362"/>
        <v>0</v>
      </c>
      <c r="O221" s="17">
        <f t="shared" si="362"/>
        <v>0</v>
      </c>
      <c r="P221" s="17">
        <f t="shared" si="362"/>
        <v>0</v>
      </c>
      <c r="Q221" s="17">
        <f t="shared" si="362"/>
        <v>0</v>
      </c>
      <c r="R221" s="17">
        <f t="shared" si="362"/>
        <v>0</v>
      </c>
      <c r="S221" s="17">
        <f t="shared" si="362"/>
        <v>0</v>
      </c>
      <c r="T221" s="17">
        <f t="shared" si="362"/>
        <v>0</v>
      </c>
      <c r="U221" s="17">
        <f t="shared" si="362"/>
        <v>0</v>
      </c>
      <c r="V221" s="17">
        <f t="shared" si="362"/>
        <v>0</v>
      </c>
      <c r="W221" s="17">
        <f t="shared" si="362"/>
        <v>0</v>
      </c>
      <c r="X221" s="17">
        <f t="shared" si="362"/>
        <v>0</v>
      </c>
      <c r="Y221" s="17">
        <f t="shared" si="362"/>
        <v>0</v>
      </c>
      <c r="Z221" s="17">
        <f t="shared" si="362"/>
        <v>0</v>
      </c>
      <c r="AA221" s="17">
        <f t="shared" si="362"/>
        <v>0</v>
      </c>
      <c r="AB221" s="17">
        <f t="shared" si="362"/>
        <v>0</v>
      </c>
      <c r="AC221" s="17">
        <f t="shared" si="362"/>
        <v>0</v>
      </c>
      <c r="AD221" s="17">
        <f t="shared" si="362"/>
        <v>0</v>
      </c>
      <c r="AE221" s="17">
        <f t="shared" si="362"/>
        <v>0</v>
      </c>
      <c r="AF221" s="17">
        <f t="shared" si="362"/>
        <v>0</v>
      </c>
      <c r="AG221" s="17">
        <f t="shared" si="362"/>
        <v>0</v>
      </c>
      <c r="AH221" s="17">
        <f t="shared" si="362"/>
        <v>0</v>
      </c>
      <c r="AI221" s="17">
        <f t="shared" ref="AI221:BJ221" si="363">+AI77</f>
        <v>0</v>
      </c>
      <c r="AJ221" s="17">
        <f t="shared" si="363"/>
        <v>0</v>
      </c>
      <c r="AK221" s="17">
        <f t="shared" si="363"/>
        <v>0</v>
      </c>
      <c r="AL221" s="17">
        <f t="shared" si="363"/>
        <v>0</v>
      </c>
      <c r="AM221" s="17">
        <f t="shared" si="363"/>
        <v>0</v>
      </c>
      <c r="AN221" s="17">
        <f t="shared" si="363"/>
        <v>0</v>
      </c>
      <c r="AO221" s="17">
        <f t="shared" si="363"/>
        <v>0</v>
      </c>
      <c r="AP221" s="17">
        <f t="shared" si="363"/>
        <v>0</v>
      </c>
      <c r="AQ221" s="17">
        <f t="shared" si="363"/>
        <v>0</v>
      </c>
      <c r="AR221" s="17">
        <f t="shared" si="363"/>
        <v>0</v>
      </c>
      <c r="AS221" s="17">
        <f t="shared" si="363"/>
        <v>0</v>
      </c>
      <c r="AT221" s="17">
        <f t="shared" si="363"/>
        <v>0</v>
      </c>
      <c r="AU221" s="17">
        <f t="shared" si="363"/>
        <v>0</v>
      </c>
      <c r="AV221" s="17">
        <f t="shared" si="363"/>
        <v>0</v>
      </c>
      <c r="AW221" s="17">
        <f t="shared" si="363"/>
        <v>0</v>
      </c>
      <c r="AX221" s="17">
        <f t="shared" si="363"/>
        <v>0</v>
      </c>
      <c r="AY221" s="17">
        <f t="shared" si="363"/>
        <v>0</v>
      </c>
      <c r="AZ221" s="17">
        <f t="shared" si="363"/>
        <v>0</v>
      </c>
      <c r="BA221" s="17">
        <f t="shared" si="363"/>
        <v>0</v>
      </c>
      <c r="BB221" s="17">
        <f t="shared" si="363"/>
        <v>0</v>
      </c>
      <c r="BC221" s="17">
        <f t="shared" si="363"/>
        <v>0</v>
      </c>
      <c r="BD221" s="17">
        <f t="shared" si="363"/>
        <v>0</v>
      </c>
      <c r="BE221" s="17">
        <f t="shared" si="363"/>
        <v>0</v>
      </c>
      <c r="BF221" s="17">
        <f t="shared" si="363"/>
        <v>0</v>
      </c>
      <c r="BG221" s="17">
        <f t="shared" si="363"/>
        <v>0</v>
      </c>
      <c r="BH221" s="17">
        <f t="shared" si="363"/>
        <v>0</v>
      </c>
      <c r="BI221" s="17">
        <f t="shared" si="363"/>
        <v>0</v>
      </c>
      <c r="BJ221" s="17">
        <f t="shared" si="363"/>
        <v>0</v>
      </c>
    </row>
    <row r="222" spans="1:62" s="7" customFormat="1" x14ac:dyDescent="0.2">
      <c r="A222" s="6" t="s">
        <v>1452</v>
      </c>
      <c r="B222" s="119"/>
      <c r="C222" s="17">
        <f t="shared" ref="C222:AH222" si="364">+C114</f>
        <v>0</v>
      </c>
      <c r="D222" s="17">
        <f t="shared" si="364"/>
        <v>0</v>
      </c>
      <c r="E222" s="17">
        <f t="shared" si="364"/>
        <v>0</v>
      </c>
      <c r="F222" s="17">
        <f t="shared" si="364"/>
        <v>0</v>
      </c>
      <c r="G222" s="17">
        <f t="shared" si="364"/>
        <v>0</v>
      </c>
      <c r="H222" s="17">
        <f t="shared" si="364"/>
        <v>0</v>
      </c>
      <c r="I222" s="17">
        <f t="shared" si="364"/>
        <v>0</v>
      </c>
      <c r="J222" s="17">
        <f t="shared" si="364"/>
        <v>0</v>
      </c>
      <c r="K222" s="17">
        <f t="shared" si="364"/>
        <v>0</v>
      </c>
      <c r="L222" s="17">
        <f t="shared" si="364"/>
        <v>0</v>
      </c>
      <c r="M222" s="17">
        <f t="shared" si="364"/>
        <v>0</v>
      </c>
      <c r="N222" s="17">
        <f t="shared" si="364"/>
        <v>0</v>
      </c>
      <c r="O222" s="17">
        <f t="shared" si="364"/>
        <v>0</v>
      </c>
      <c r="P222" s="17">
        <f t="shared" si="364"/>
        <v>0</v>
      </c>
      <c r="Q222" s="17">
        <f t="shared" si="364"/>
        <v>0</v>
      </c>
      <c r="R222" s="17">
        <f t="shared" si="364"/>
        <v>0</v>
      </c>
      <c r="S222" s="17">
        <f t="shared" si="364"/>
        <v>0</v>
      </c>
      <c r="T222" s="17">
        <f t="shared" si="364"/>
        <v>0</v>
      </c>
      <c r="U222" s="17">
        <f t="shared" si="364"/>
        <v>0</v>
      </c>
      <c r="V222" s="17">
        <f t="shared" si="364"/>
        <v>0</v>
      </c>
      <c r="W222" s="17">
        <f t="shared" si="364"/>
        <v>0</v>
      </c>
      <c r="X222" s="17">
        <f t="shared" si="364"/>
        <v>0</v>
      </c>
      <c r="Y222" s="17">
        <f t="shared" si="364"/>
        <v>0</v>
      </c>
      <c r="Z222" s="17">
        <f t="shared" si="364"/>
        <v>0</v>
      </c>
      <c r="AA222" s="17">
        <f t="shared" si="364"/>
        <v>0</v>
      </c>
      <c r="AB222" s="17">
        <f t="shared" si="364"/>
        <v>0</v>
      </c>
      <c r="AC222" s="17">
        <f t="shared" si="364"/>
        <v>0</v>
      </c>
      <c r="AD222" s="17">
        <f t="shared" si="364"/>
        <v>0</v>
      </c>
      <c r="AE222" s="17">
        <f t="shared" si="364"/>
        <v>0</v>
      </c>
      <c r="AF222" s="17">
        <f t="shared" si="364"/>
        <v>0</v>
      </c>
      <c r="AG222" s="17">
        <f t="shared" si="364"/>
        <v>0</v>
      </c>
      <c r="AH222" s="17">
        <f t="shared" si="364"/>
        <v>0</v>
      </c>
      <c r="AI222" s="17">
        <f t="shared" ref="AI222:BJ222" si="365">+AI114</f>
        <v>0</v>
      </c>
      <c r="AJ222" s="17">
        <f t="shared" si="365"/>
        <v>0</v>
      </c>
      <c r="AK222" s="17">
        <f t="shared" si="365"/>
        <v>0</v>
      </c>
      <c r="AL222" s="17">
        <f t="shared" si="365"/>
        <v>0</v>
      </c>
      <c r="AM222" s="17">
        <f t="shared" si="365"/>
        <v>0</v>
      </c>
      <c r="AN222" s="17">
        <f t="shared" si="365"/>
        <v>0</v>
      </c>
      <c r="AO222" s="17">
        <f t="shared" si="365"/>
        <v>0</v>
      </c>
      <c r="AP222" s="17">
        <f t="shared" si="365"/>
        <v>0</v>
      </c>
      <c r="AQ222" s="17">
        <f t="shared" si="365"/>
        <v>0</v>
      </c>
      <c r="AR222" s="17">
        <f t="shared" si="365"/>
        <v>0</v>
      </c>
      <c r="AS222" s="17">
        <f t="shared" si="365"/>
        <v>0</v>
      </c>
      <c r="AT222" s="17">
        <f t="shared" si="365"/>
        <v>0</v>
      </c>
      <c r="AU222" s="17">
        <f t="shared" si="365"/>
        <v>0</v>
      </c>
      <c r="AV222" s="17">
        <f t="shared" si="365"/>
        <v>0</v>
      </c>
      <c r="AW222" s="17">
        <f t="shared" si="365"/>
        <v>0</v>
      </c>
      <c r="AX222" s="17">
        <f t="shared" si="365"/>
        <v>0</v>
      </c>
      <c r="AY222" s="17">
        <f t="shared" si="365"/>
        <v>0</v>
      </c>
      <c r="AZ222" s="17">
        <f t="shared" si="365"/>
        <v>0</v>
      </c>
      <c r="BA222" s="17">
        <f t="shared" si="365"/>
        <v>0</v>
      </c>
      <c r="BB222" s="17">
        <f t="shared" si="365"/>
        <v>0</v>
      </c>
      <c r="BC222" s="17">
        <f t="shared" si="365"/>
        <v>0</v>
      </c>
      <c r="BD222" s="17">
        <f t="shared" si="365"/>
        <v>0</v>
      </c>
      <c r="BE222" s="17">
        <f t="shared" si="365"/>
        <v>0</v>
      </c>
      <c r="BF222" s="17">
        <f t="shared" si="365"/>
        <v>0</v>
      </c>
      <c r="BG222" s="17">
        <f t="shared" si="365"/>
        <v>0</v>
      </c>
      <c r="BH222" s="17">
        <f t="shared" si="365"/>
        <v>0</v>
      </c>
      <c r="BI222" s="17">
        <f t="shared" si="365"/>
        <v>0</v>
      </c>
      <c r="BJ222" s="17">
        <f t="shared" si="365"/>
        <v>0</v>
      </c>
    </row>
    <row r="223" spans="1:62" s="7" customFormat="1" x14ac:dyDescent="0.2">
      <c r="A223" s="18" t="s">
        <v>2</v>
      </c>
      <c r="B223" s="124"/>
      <c r="C223" s="19">
        <f t="shared" ref="C223:AH223" si="366">SUM(C215:C222)</f>
        <v>127500000</v>
      </c>
      <c r="D223" s="19">
        <f t="shared" si="366"/>
        <v>127986069.43977427</v>
      </c>
      <c r="E223" s="19">
        <f t="shared" si="366"/>
        <v>128458319.19147819</v>
      </c>
      <c r="F223" s="19">
        <f t="shared" si="366"/>
        <v>128917197.91069053</v>
      </c>
      <c r="G223" s="19">
        <f t="shared" si="366"/>
        <v>127569213.15153709</v>
      </c>
      <c r="H223" s="19">
        <f t="shared" si="366"/>
        <v>128030158.02349375</v>
      </c>
      <c r="I223" s="19">
        <f t="shared" si="366"/>
        <v>128478596.58201244</v>
      </c>
      <c r="J223" s="19">
        <f t="shared" si="366"/>
        <v>129838527.93775037</v>
      </c>
      <c r="K223" s="19">
        <f t="shared" si="366"/>
        <v>130249033.18411253</v>
      </c>
      <c r="L223" s="19">
        <f t="shared" si="366"/>
        <v>130648469.04080695</v>
      </c>
      <c r="M223" s="19">
        <f t="shared" si="366"/>
        <v>129219198.07917911</v>
      </c>
      <c r="N223" s="19">
        <f t="shared" si="366"/>
        <v>129625512.63513675</v>
      </c>
      <c r="O223" s="19">
        <f t="shared" si="366"/>
        <v>141432967.52674353</v>
      </c>
      <c r="P223" s="19">
        <f t="shared" si="366"/>
        <v>143094058.37066185</v>
      </c>
      <c r="Q223" s="19">
        <f t="shared" si="366"/>
        <v>144730094.17945716</v>
      </c>
      <c r="R223" s="19">
        <f t="shared" si="366"/>
        <v>146341508.59234211</v>
      </c>
      <c r="S223" s="19">
        <f t="shared" si="366"/>
        <v>146011591.67124134</v>
      </c>
      <c r="T223" s="19">
        <f t="shared" si="366"/>
        <v>147599381.96746859</v>
      </c>
      <c r="U223" s="19">
        <f t="shared" si="366"/>
        <v>149163495.66763389</v>
      </c>
      <c r="V223" s="19">
        <f t="shared" si="366"/>
        <v>151690489.76540443</v>
      </c>
      <c r="W223" s="19">
        <f t="shared" si="366"/>
        <v>153195938.38979679</v>
      </c>
      <c r="X223" s="19">
        <f t="shared" si="366"/>
        <v>154679067.93150565</v>
      </c>
      <c r="Y223" s="19">
        <f t="shared" si="366"/>
        <v>154113900.2325058</v>
      </c>
      <c r="Z223" s="19">
        <f t="shared" si="366"/>
        <v>155579270.35730371</v>
      </c>
      <c r="AA223" s="19">
        <f t="shared" si="366"/>
        <v>158017025.93828529</v>
      </c>
      <c r="AB223" s="19">
        <f t="shared" si="366"/>
        <v>160167701.73400041</v>
      </c>
      <c r="AC223" s="19">
        <f t="shared" si="366"/>
        <v>162288622.27477184</v>
      </c>
      <c r="AD223" s="19">
        <f t="shared" si="366"/>
        <v>164380162.71122217</v>
      </c>
      <c r="AE223" s="19">
        <f t="shared" si="366"/>
        <v>164289243.83404693</v>
      </c>
      <c r="AF223" s="19">
        <f t="shared" si="366"/>
        <v>166350481.43592459</v>
      </c>
      <c r="AG223" s="19">
        <f t="shared" si="366"/>
        <v>168383089.08673424</v>
      </c>
      <c r="AH223" s="19">
        <f t="shared" si="366"/>
        <v>171371297.30949464</v>
      </c>
      <c r="AI223" s="19">
        <f t="shared" ref="AI223:BJ223" si="367">SUM(AI215:AI222)</f>
        <v>173335227.97493923</v>
      </c>
      <c r="AJ223" s="19">
        <f t="shared" si="367"/>
        <v>175271757.30133682</v>
      </c>
      <c r="AK223" s="19">
        <f t="shared" si="367"/>
        <v>174885096.84702769</v>
      </c>
      <c r="AL223" s="19">
        <f t="shared" si="367"/>
        <v>176797019.17899448</v>
      </c>
      <c r="AM223" s="19">
        <f t="shared" si="367"/>
        <v>179672213.38201949</v>
      </c>
      <c r="AN223" s="19">
        <f t="shared" si="367"/>
        <v>182082926.19943631</v>
      </c>
      <c r="AO223" s="19">
        <f t="shared" si="367"/>
        <v>184461615.67466065</v>
      </c>
      <c r="AP223" s="19">
        <f t="shared" si="367"/>
        <v>186808568.25835583</v>
      </c>
      <c r="AQ223" s="19">
        <f t="shared" si="367"/>
        <v>186676799.2295711</v>
      </c>
      <c r="AR223" s="19">
        <f t="shared" si="367"/>
        <v>188992220.05574328</v>
      </c>
      <c r="AS223" s="19">
        <f t="shared" si="367"/>
        <v>191276368.64089918</v>
      </c>
      <c r="AT223" s="19">
        <f t="shared" si="367"/>
        <v>194506807.59995669</v>
      </c>
      <c r="AU223" s="19">
        <f t="shared" si="367"/>
        <v>196716872.39602315</v>
      </c>
      <c r="AV223" s="19">
        <f t="shared" si="367"/>
        <v>198896694.47076994</v>
      </c>
      <c r="AW223" s="19">
        <f t="shared" si="367"/>
        <v>198440930.45029822</v>
      </c>
      <c r="AX223" s="19">
        <f t="shared" si="367"/>
        <v>200594222.46699843</v>
      </c>
      <c r="AY223" s="19">
        <f t="shared" si="367"/>
        <v>203700649.95140919</v>
      </c>
      <c r="AZ223" s="19">
        <f t="shared" si="367"/>
        <v>206390994.20655397</v>
      </c>
      <c r="BA223" s="19">
        <f t="shared" si="367"/>
        <v>209045439.7540153</v>
      </c>
      <c r="BB223" s="19">
        <f t="shared" si="367"/>
        <v>211664244.84374911</v>
      </c>
      <c r="BC223" s="19">
        <f t="shared" si="367"/>
        <v>211474780.18755084</v>
      </c>
      <c r="BD223" s="19">
        <f t="shared" si="367"/>
        <v>214058311.28860027</v>
      </c>
      <c r="BE223" s="19">
        <f t="shared" si="367"/>
        <v>216606549.77331951</v>
      </c>
      <c r="BF223" s="19">
        <f t="shared" si="367"/>
        <v>220091286.49765685</v>
      </c>
      <c r="BG223" s="19">
        <f t="shared" si="367"/>
        <v>222557432.60350686</v>
      </c>
      <c r="BH223" s="19">
        <f t="shared" si="367"/>
        <v>224989279.17263451</v>
      </c>
      <c r="BI223" s="19">
        <f t="shared" si="367"/>
        <v>227387107.04161215</v>
      </c>
      <c r="BJ223" s="19">
        <f t="shared" si="367"/>
        <v>229751198.69492769</v>
      </c>
    </row>
  </sheetData>
  <phoneticPr fontId="0" type="noConversion"/>
  <printOptions horizontalCentered="1" verticalCentered="1"/>
  <pageMargins left="0.75" right="0.75" top="1" bottom="1" header="0" footer="0"/>
  <pageSetup scale="8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14"/>
  <dimension ref="A1:BS123"/>
  <sheetViews>
    <sheetView showGridLines="0" topLeftCell="A45" zoomScale="140" zoomScaleNormal="140" workbookViewId="0">
      <pane xSplit="1" topLeftCell="B1" activePane="topRight" state="frozen"/>
      <selection activeCell="F95" sqref="F95"/>
      <selection pane="topRight" activeCell="B15" sqref="B15"/>
    </sheetView>
  </sheetViews>
  <sheetFormatPr baseColWidth="10" defaultColWidth="11.5703125" defaultRowHeight="12.75" x14ac:dyDescent="0.2"/>
  <cols>
    <col min="1" max="1" width="30.5703125" style="1" bestFit="1" customWidth="1"/>
    <col min="2" max="61" width="13.28515625" style="1" bestFit="1" customWidth="1"/>
    <col min="62" max="62" width="11.5703125" style="1"/>
    <col min="63" max="63" width="11.7109375" style="1" bestFit="1" customWidth="1"/>
    <col min="64" max="64" width="9.5703125" style="1" bestFit="1" customWidth="1"/>
    <col min="65" max="16384" width="11.5703125" style="1"/>
  </cols>
  <sheetData>
    <row r="1" spans="1:61" ht="13.5" thickBot="1" x14ac:dyDescent="0.25">
      <c r="A1" s="71" t="s">
        <v>81</v>
      </c>
      <c r="B1" s="129">
        <f>+(B67*10%)+((B73+B80)*10%)</f>
        <v>231834546.86391655</v>
      </c>
      <c r="C1" s="129">
        <f t="shared" ref="C1:BI1" si="0">+(C67*10%)+((C73+C80)*10%)</f>
        <v>239210085.12525523</v>
      </c>
      <c r="D1" s="129">
        <f t="shared" si="0"/>
        <v>246336613.84238395</v>
      </c>
      <c r="E1" s="129">
        <f t="shared" si="0"/>
        <v>253223764.52535313</v>
      </c>
      <c r="F1" s="129">
        <f t="shared" si="0"/>
        <v>260599802.33694997</v>
      </c>
      <c r="G1" s="129">
        <f t="shared" si="0"/>
        <v>267724833.09627143</v>
      </c>
      <c r="H1" s="129">
        <f t="shared" si="0"/>
        <v>274608609.86186397</v>
      </c>
      <c r="I1" s="129">
        <f t="shared" si="0"/>
        <v>281260526.11004132</v>
      </c>
      <c r="J1" s="129">
        <f t="shared" si="0"/>
        <v>287689629.18841243</v>
      </c>
      <c r="K1" s="129">
        <f t="shared" si="0"/>
        <v>293904633.26693469</v>
      </c>
      <c r="L1" s="129">
        <f t="shared" si="0"/>
        <v>299913931.8053</v>
      </c>
      <c r="M1" s="129">
        <f t="shared" si="0"/>
        <v>305725609.5547595</v>
      </c>
      <c r="N1" s="129">
        <f t="shared" si="0"/>
        <v>311455723.44322544</v>
      </c>
      <c r="O1" s="129">
        <f t="shared" si="0"/>
        <v>317001387.87174571</v>
      </c>
      <c r="P1" s="129">
        <f t="shared" si="0"/>
        <v>322369707.75652659</v>
      </c>
      <c r="Q1" s="129">
        <f t="shared" si="0"/>
        <v>327567524.22892094</v>
      </c>
      <c r="R1" s="129">
        <f t="shared" si="0"/>
        <v>333167102.70319188</v>
      </c>
      <c r="S1" s="129">
        <f t="shared" si="0"/>
        <v>338587054.92425746</v>
      </c>
      <c r="T1" s="129">
        <f t="shared" si="0"/>
        <v>343834333.77251744</v>
      </c>
      <c r="U1" s="129">
        <f t="shared" si="0"/>
        <v>348915633.24975699</v>
      </c>
      <c r="V1" s="129">
        <f t="shared" si="0"/>
        <v>353837398.1938774</v>
      </c>
      <c r="W1" s="129">
        <f t="shared" si="0"/>
        <v>358605833.62922001</v>
      </c>
      <c r="X1" s="129">
        <f t="shared" si="0"/>
        <v>363226913.76616609</v>
      </c>
      <c r="Y1" s="129">
        <f t="shared" si="0"/>
        <v>367706390.66318321</v>
      </c>
      <c r="Z1" s="129">
        <f t="shared" si="0"/>
        <v>372155133.32353175</v>
      </c>
      <c r="AA1" s="129">
        <f t="shared" si="0"/>
        <v>376472798.6980378</v>
      </c>
      <c r="AB1" s="129">
        <f t="shared" si="0"/>
        <v>380664450.16050285</v>
      </c>
      <c r="AC1" s="129">
        <f t="shared" si="0"/>
        <v>384734961.20066094</v>
      </c>
      <c r="AD1" s="129">
        <f t="shared" si="0"/>
        <v>389148117.42131972</v>
      </c>
      <c r="AE1" s="129">
        <f t="shared" si="0"/>
        <v>393432337.25045544</v>
      </c>
      <c r="AF1" s="129">
        <f t="shared" si="0"/>
        <v>397592618.09707749</v>
      </c>
      <c r="AG1" s="129">
        <f t="shared" si="0"/>
        <v>401633769.53374571</v>
      </c>
      <c r="AH1" s="129">
        <f t="shared" si="0"/>
        <v>405560420.38795429</v>
      </c>
      <c r="AI1" s="129">
        <f t="shared" si="0"/>
        <v>409377025.56584972</v>
      </c>
      <c r="AJ1" s="129">
        <f t="shared" si="0"/>
        <v>413087872.61838919</v>
      </c>
      <c r="AK1" s="129">
        <f t="shared" si="0"/>
        <v>416697088.05966568</v>
      </c>
      <c r="AL1" s="129">
        <f t="shared" si="0"/>
        <v>420206938.03250939</v>
      </c>
      <c r="AM1" s="129">
        <f t="shared" si="0"/>
        <v>423627710.23751873</v>
      </c>
      <c r="AN1" s="129">
        <f t="shared" si="0"/>
        <v>426962850.81873602</v>
      </c>
      <c r="AO1" s="129">
        <f t="shared" si="0"/>
        <v>430215675.13784754</v>
      </c>
      <c r="AP1" s="129">
        <f t="shared" si="0"/>
        <v>433722026.46332151</v>
      </c>
      <c r="AQ1" s="129">
        <f t="shared" si="0"/>
        <v>437140622.57977957</v>
      </c>
      <c r="AR1" s="129">
        <f t="shared" si="0"/>
        <v>440474863.96993244</v>
      </c>
      <c r="AS1" s="129">
        <f t="shared" si="0"/>
        <v>443728021.92788732</v>
      </c>
      <c r="AT1" s="129">
        <f t="shared" si="0"/>
        <v>446903243.47592258</v>
      </c>
      <c r="AU1" s="129">
        <f t="shared" si="0"/>
        <v>450003556.09415257</v>
      </c>
      <c r="AV1" s="129">
        <f t="shared" si="0"/>
        <v>453031872.27020556</v>
      </c>
      <c r="AW1" s="129">
        <f t="shared" si="0"/>
        <v>455990993.87576151</v>
      </c>
      <c r="AX1" s="129">
        <f t="shared" si="0"/>
        <v>459107432.67114699</v>
      </c>
      <c r="AY1" s="129">
        <f t="shared" si="0"/>
        <v>462167057.98079228</v>
      </c>
      <c r="AZ1" s="129">
        <f t="shared" si="0"/>
        <v>465172122.32006508</v>
      </c>
      <c r="BA1" s="129">
        <f t="shared" si="0"/>
        <v>468124791.64034259</v>
      </c>
      <c r="BB1" s="129">
        <f t="shared" si="0"/>
        <v>471389561.91670984</v>
      </c>
      <c r="BC1" s="129">
        <f t="shared" si="0"/>
        <v>474593885.11848652</v>
      </c>
      <c r="BD1" s="129">
        <f t="shared" si="0"/>
        <v>477740152.27949613</v>
      </c>
      <c r="BE1" s="129">
        <f t="shared" si="0"/>
        <v>480830662.6250912</v>
      </c>
      <c r="BF1" s="129">
        <f t="shared" si="0"/>
        <v>483867627.10635316</v>
      </c>
      <c r="BG1" s="129">
        <f t="shared" si="0"/>
        <v>486853171.79826939</v>
      </c>
      <c r="BH1" s="129">
        <f t="shared" si="0"/>
        <v>489789341.16712511</v>
      </c>
      <c r="BI1" s="129">
        <f t="shared" si="0"/>
        <v>492678101.21214128</v>
      </c>
    </row>
    <row r="2" spans="1:61" x14ac:dyDescent="0.2">
      <c r="A2" s="47" t="s">
        <v>75</v>
      </c>
      <c r="B2" s="40">
        <f>+'EF. Mensuales'!C1</f>
        <v>44957</v>
      </c>
      <c r="C2" s="40">
        <f>+'EF. Mensuales'!D1</f>
        <v>44985</v>
      </c>
      <c r="D2" s="40">
        <f>+'EF. Mensuales'!E1</f>
        <v>45016</v>
      </c>
      <c r="E2" s="40">
        <f>+'EF. Mensuales'!F1</f>
        <v>45046</v>
      </c>
      <c r="F2" s="40">
        <f>+'EF. Mensuales'!G1</f>
        <v>45077</v>
      </c>
      <c r="G2" s="40">
        <f>+'EF. Mensuales'!H1</f>
        <v>45107</v>
      </c>
      <c r="H2" s="40">
        <f>+'EF. Mensuales'!I1</f>
        <v>45138</v>
      </c>
      <c r="I2" s="40">
        <f>+'EF. Mensuales'!J1</f>
        <v>45169</v>
      </c>
      <c r="J2" s="40">
        <f>+'EF. Mensuales'!K1</f>
        <v>45199</v>
      </c>
      <c r="K2" s="40">
        <f>+'EF. Mensuales'!L1</f>
        <v>45230</v>
      </c>
      <c r="L2" s="40">
        <f>+'EF. Mensuales'!M1</f>
        <v>45260</v>
      </c>
      <c r="M2" s="40">
        <f>+'EF. Mensuales'!N1</f>
        <v>45291</v>
      </c>
      <c r="N2" s="40">
        <f>+'EF. Mensuales'!O1</f>
        <v>45322</v>
      </c>
      <c r="O2" s="40">
        <f>+'EF. Mensuales'!P1</f>
        <v>45351</v>
      </c>
      <c r="P2" s="40">
        <f>+'EF. Mensuales'!Q1</f>
        <v>45382</v>
      </c>
      <c r="Q2" s="40">
        <f>+'EF. Mensuales'!R1</f>
        <v>45412</v>
      </c>
      <c r="R2" s="40">
        <f>+'EF. Mensuales'!S1</f>
        <v>45443</v>
      </c>
      <c r="S2" s="40">
        <f>+'EF. Mensuales'!T1</f>
        <v>45473</v>
      </c>
      <c r="T2" s="40">
        <f>+'EF. Mensuales'!U1</f>
        <v>45504</v>
      </c>
      <c r="U2" s="40">
        <f>+'EF. Mensuales'!V1</f>
        <v>45535</v>
      </c>
      <c r="V2" s="40">
        <f>+'EF. Mensuales'!W1</f>
        <v>45565</v>
      </c>
      <c r="W2" s="40">
        <f>+'EF. Mensuales'!X1</f>
        <v>45596</v>
      </c>
      <c r="X2" s="40">
        <f>+'EF. Mensuales'!Y1</f>
        <v>45626</v>
      </c>
      <c r="Y2" s="40">
        <f>+'EF. Mensuales'!Z1</f>
        <v>45657</v>
      </c>
      <c r="Z2" s="40">
        <f>+'EF. Mensuales'!AA1</f>
        <v>45688</v>
      </c>
      <c r="AA2" s="40">
        <f>+'EF. Mensuales'!AB1</f>
        <v>45716</v>
      </c>
      <c r="AB2" s="40">
        <f>+'EF. Mensuales'!AC1</f>
        <v>45747</v>
      </c>
      <c r="AC2" s="40">
        <f>+'EF. Mensuales'!AD1</f>
        <v>45777</v>
      </c>
      <c r="AD2" s="40">
        <f>+'EF. Mensuales'!AE1</f>
        <v>45808</v>
      </c>
      <c r="AE2" s="40">
        <f>+'EF. Mensuales'!AF1</f>
        <v>45838</v>
      </c>
      <c r="AF2" s="40">
        <f>+'EF. Mensuales'!AG1</f>
        <v>45869</v>
      </c>
      <c r="AG2" s="40">
        <f>+'EF. Mensuales'!AH1</f>
        <v>45900</v>
      </c>
      <c r="AH2" s="40">
        <f>+'EF. Mensuales'!AI1</f>
        <v>45930</v>
      </c>
      <c r="AI2" s="40">
        <f>+'EF. Mensuales'!AJ1</f>
        <v>45961</v>
      </c>
      <c r="AJ2" s="40">
        <f>+'EF. Mensuales'!AK1</f>
        <v>45991</v>
      </c>
      <c r="AK2" s="40">
        <f>+'EF. Mensuales'!AL1</f>
        <v>46022</v>
      </c>
      <c r="AL2" s="40">
        <f>+'EF. Mensuales'!AM1</f>
        <v>46053</v>
      </c>
      <c r="AM2" s="40">
        <f>+'EF. Mensuales'!AN1</f>
        <v>46081</v>
      </c>
      <c r="AN2" s="40">
        <f>+'EF. Mensuales'!AO1</f>
        <v>46112</v>
      </c>
      <c r="AO2" s="40">
        <f>+'EF. Mensuales'!AP1</f>
        <v>46142</v>
      </c>
      <c r="AP2" s="40">
        <f>+'EF. Mensuales'!AQ1</f>
        <v>46173</v>
      </c>
      <c r="AQ2" s="40">
        <f>+'EF. Mensuales'!AR1</f>
        <v>46203</v>
      </c>
      <c r="AR2" s="40">
        <f>+'EF. Mensuales'!AS1</f>
        <v>46234</v>
      </c>
      <c r="AS2" s="40">
        <f>+'EF. Mensuales'!AT1</f>
        <v>46265</v>
      </c>
      <c r="AT2" s="40">
        <f>+'EF. Mensuales'!AU1</f>
        <v>46295</v>
      </c>
      <c r="AU2" s="40">
        <f>+'EF. Mensuales'!AV1</f>
        <v>46326</v>
      </c>
      <c r="AV2" s="40">
        <f>+'EF. Mensuales'!AW1</f>
        <v>46356</v>
      </c>
      <c r="AW2" s="40">
        <f>+'EF. Mensuales'!AX1</f>
        <v>46387</v>
      </c>
      <c r="AX2" s="40">
        <f>+'EF. Mensuales'!AY1</f>
        <v>46418</v>
      </c>
      <c r="AY2" s="40">
        <f>+'EF. Mensuales'!AZ1</f>
        <v>46446</v>
      </c>
      <c r="AZ2" s="40">
        <f>+'EF. Mensuales'!BA1</f>
        <v>46477</v>
      </c>
      <c r="BA2" s="40">
        <f>+'EF. Mensuales'!BB1</f>
        <v>46507</v>
      </c>
      <c r="BB2" s="40">
        <f>+'EF. Mensuales'!BC1</f>
        <v>46538</v>
      </c>
      <c r="BC2" s="40">
        <f>+'EF. Mensuales'!BD1</f>
        <v>46568</v>
      </c>
      <c r="BD2" s="40">
        <f>+'EF. Mensuales'!BE1</f>
        <v>46599</v>
      </c>
      <c r="BE2" s="40">
        <f>+'EF. Mensuales'!BF1</f>
        <v>46630</v>
      </c>
      <c r="BF2" s="40">
        <f>+'EF. Mensuales'!BG1</f>
        <v>46660</v>
      </c>
      <c r="BG2" s="40">
        <f>+'EF. Mensuales'!BH1</f>
        <v>46691</v>
      </c>
      <c r="BH2" s="40">
        <f>+'EF. Mensuales'!BI1</f>
        <v>46721</v>
      </c>
      <c r="BI2" s="40">
        <f>+'EF. Mensuales'!BJ1</f>
        <v>46752</v>
      </c>
    </row>
    <row r="3" spans="1:61" x14ac:dyDescent="0.2">
      <c r="A3" s="64" t="s">
        <v>33</v>
      </c>
      <c r="B3" s="65">
        <f>+'EF. Mensuales'!B3</f>
        <v>200000000</v>
      </c>
      <c r="C3" s="65">
        <f t="shared" ref="C3:K3" si="1">+B7</f>
        <v>231834546.86391655</v>
      </c>
      <c r="D3" s="65">
        <f t="shared" si="1"/>
        <v>239210085.12525523</v>
      </c>
      <c r="E3" s="65">
        <f t="shared" si="1"/>
        <v>246336613.84238395</v>
      </c>
      <c r="F3" s="65">
        <f t="shared" si="1"/>
        <v>253223764.52535313</v>
      </c>
      <c r="G3" s="65">
        <f t="shared" si="1"/>
        <v>260599802.33694997</v>
      </c>
      <c r="H3" s="65">
        <f t="shared" si="1"/>
        <v>267724833.09627143</v>
      </c>
      <c r="I3" s="65">
        <f t="shared" si="1"/>
        <v>274608609.86186397</v>
      </c>
      <c r="J3" s="65">
        <f t="shared" si="1"/>
        <v>281260526.11004132</v>
      </c>
      <c r="K3" s="65">
        <f t="shared" si="1"/>
        <v>287689629.18841243</v>
      </c>
      <c r="L3" s="65">
        <f>+K7</f>
        <v>293904633.26693469</v>
      </c>
      <c r="M3" s="65">
        <f>+L7</f>
        <v>299913931.8053</v>
      </c>
      <c r="N3" s="65">
        <f t="shared" ref="N3:BI3" si="2">+M7</f>
        <v>305725609.5547595</v>
      </c>
      <c r="O3" s="65">
        <f t="shared" si="2"/>
        <v>311455723.44322544</v>
      </c>
      <c r="P3" s="65">
        <f t="shared" si="2"/>
        <v>317001387.87174571</v>
      </c>
      <c r="Q3" s="65">
        <f t="shared" si="2"/>
        <v>322369707.75652659</v>
      </c>
      <c r="R3" s="65">
        <f t="shared" si="2"/>
        <v>327567524.22892094</v>
      </c>
      <c r="S3" s="65">
        <f t="shared" si="2"/>
        <v>333167102.70319188</v>
      </c>
      <c r="T3" s="65">
        <f t="shared" si="2"/>
        <v>338587054.92425746</v>
      </c>
      <c r="U3" s="65">
        <f t="shared" si="2"/>
        <v>343834333.77251744</v>
      </c>
      <c r="V3" s="65">
        <f t="shared" si="2"/>
        <v>348915633.24975699</v>
      </c>
      <c r="W3" s="65">
        <f t="shared" si="2"/>
        <v>353837398.1938774</v>
      </c>
      <c r="X3" s="65">
        <f t="shared" si="2"/>
        <v>358605833.62922001</v>
      </c>
      <c r="Y3" s="65">
        <f t="shared" si="2"/>
        <v>363226913.76616609</v>
      </c>
      <c r="Z3" s="65">
        <f t="shared" si="2"/>
        <v>367706390.66318321</v>
      </c>
      <c r="AA3" s="65">
        <f t="shared" si="2"/>
        <v>372155133.32353175</v>
      </c>
      <c r="AB3" s="65">
        <f t="shared" si="2"/>
        <v>376472798.6980378</v>
      </c>
      <c r="AC3" s="65">
        <f t="shared" si="2"/>
        <v>380664450.16050285</v>
      </c>
      <c r="AD3" s="65">
        <f t="shared" si="2"/>
        <v>384734961.20066094</v>
      </c>
      <c r="AE3" s="65">
        <f t="shared" si="2"/>
        <v>389148117.42131972</v>
      </c>
      <c r="AF3" s="65">
        <f t="shared" si="2"/>
        <v>393432337.25045544</v>
      </c>
      <c r="AG3" s="65">
        <f t="shared" si="2"/>
        <v>397592618.09707749</v>
      </c>
      <c r="AH3" s="65">
        <f t="shared" si="2"/>
        <v>401633769.53374571</v>
      </c>
      <c r="AI3" s="65">
        <f t="shared" si="2"/>
        <v>405560420.38795429</v>
      </c>
      <c r="AJ3" s="65">
        <f t="shared" si="2"/>
        <v>409377025.56584972</v>
      </c>
      <c r="AK3" s="65">
        <f t="shared" si="2"/>
        <v>413087872.61838919</v>
      </c>
      <c r="AL3" s="65">
        <f t="shared" si="2"/>
        <v>416697088.05966568</v>
      </c>
      <c r="AM3" s="65">
        <f t="shared" si="2"/>
        <v>420206938.03250939</v>
      </c>
      <c r="AN3" s="65">
        <f t="shared" si="2"/>
        <v>423627710.23751873</v>
      </c>
      <c r="AO3" s="65">
        <f t="shared" si="2"/>
        <v>426962850.81873602</v>
      </c>
      <c r="AP3" s="65">
        <f t="shared" si="2"/>
        <v>430215675.13784754</v>
      </c>
      <c r="AQ3" s="65">
        <f t="shared" si="2"/>
        <v>433722026.46332151</v>
      </c>
      <c r="AR3" s="65">
        <f t="shared" si="2"/>
        <v>437140622.57977957</v>
      </c>
      <c r="AS3" s="65">
        <f t="shared" si="2"/>
        <v>440474863.96993244</v>
      </c>
      <c r="AT3" s="65">
        <f t="shared" si="2"/>
        <v>443728021.92788732</v>
      </c>
      <c r="AU3" s="65">
        <f t="shared" si="2"/>
        <v>446903243.47592258</v>
      </c>
      <c r="AV3" s="65">
        <f t="shared" si="2"/>
        <v>450003556.09415257</v>
      </c>
      <c r="AW3" s="65">
        <f t="shared" si="2"/>
        <v>453031872.27020556</v>
      </c>
      <c r="AX3" s="65">
        <f t="shared" si="2"/>
        <v>455990993.87576151</v>
      </c>
      <c r="AY3" s="65">
        <f t="shared" si="2"/>
        <v>459107432.67114699</v>
      </c>
      <c r="AZ3" s="65">
        <f t="shared" si="2"/>
        <v>462167057.98079228</v>
      </c>
      <c r="BA3" s="65">
        <f t="shared" si="2"/>
        <v>465172122.32006508</v>
      </c>
      <c r="BB3" s="65">
        <f t="shared" si="2"/>
        <v>468124791.64034259</v>
      </c>
      <c r="BC3" s="65">
        <f t="shared" si="2"/>
        <v>471389561.91670984</v>
      </c>
      <c r="BD3" s="65">
        <f t="shared" si="2"/>
        <v>474593885.11848652</v>
      </c>
      <c r="BE3" s="65">
        <f t="shared" si="2"/>
        <v>477740152.27949613</v>
      </c>
      <c r="BF3" s="65">
        <f t="shared" si="2"/>
        <v>480830662.6250912</v>
      </c>
      <c r="BG3" s="65">
        <f t="shared" si="2"/>
        <v>483867627.10635316</v>
      </c>
      <c r="BH3" s="65">
        <f t="shared" si="2"/>
        <v>486853171.79826939</v>
      </c>
      <c r="BI3" s="65">
        <f t="shared" si="2"/>
        <v>489789341.16712511</v>
      </c>
    </row>
    <row r="4" spans="1:61" x14ac:dyDescent="0.2">
      <c r="A4" s="44" t="s">
        <v>172</v>
      </c>
      <c r="B4" s="65">
        <f>+B3*((PARÁMETROS!$C$2+0%)/24)</f>
        <v>666666.66666666674</v>
      </c>
      <c r="C4" s="65">
        <f>+C3*((PARÁMETROS!$C$2+0%)/24)</f>
        <v>772781.82287972188</v>
      </c>
      <c r="D4" s="65">
        <f>+D3*((PARÁMETROS!$C$2+0%)/24)</f>
        <v>797366.95041751745</v>
      </c>
      <c r="E4" s="65">
        <f>+E3*((PARÁMETROS!$C$2+0%)/24)</f>
        <v>821122.04614127986</v>
      </c>
      <c r="F4" s="65">
        <f>+F3*((PARÁMETROS!$C$2+0%)/24)</f>
        <v>844079.21508451051</v>
      </c>
      <c r="G4" s="65">
        <f>+G3*((PARÁMETROS!$C$2+0%)/24)</f>
        <v>868666.00778983335</v>
      </c>
      <c r="H4" s="65">
        <f>+H3*((PARÁMETROS!$C$2+0%)/24)</f>
        <v>892416.11032090476</v>
      </c>
      <c r="I4" s="65">
        <f>+I3*((PARÁMETROS!$C$2+0%)/24)</f>
        <v>915362.03287287999</v>
      </c>
      <c r="J4" s="65">
        <f>+J3*((PARÁMETROS!$C$2+0%)/24)</f>
        <v>937535.08703347109</v>
      </c>
      <c r="K4" s="65">
        <f>+K3*((PARÁMETROS!$C$2+0%)/24)</f>
        <v>958965.4306280415</v>
      </c>
      <c r="L4" s="65">
        <f>+L3*((PARÁMETROS!$C$2+0%)/24)</f>
        <v>979682.11088978243</v>
      </c>
      <c r="M4" s="65">
        <f>+M3*((PARÁMETROS!$C$2+0%)/24)</f>
        <v>999713.10601766675</v>
      </c>
      <c r="N4" s="65">
        <f>+N3*((PARÁMETROS!$C$2+0%)/24)</f>
        <v>1019085.3651825318</v>
      </c>
      <c r="O4" s="65">
        <f>+O3*((PARÁMETROS!$C$2+0%)/24)</f>
        <v>1038185.7448107515</v>
      </c>
      <c r="P4" s="65">
        <f>+P3*((PARÁMETROS!$C$2+0%)/24)</f>
        <v>1056671.2929058191</v>
      </c>
      <c r="Q4" s="65">
        <f>+Q3*((PARÁMETROS!$C$2+0%)/24)</f>
        <v>1074565.6925217554</v>
      </c>
      <c r="R4" s="65">
        <f>+R3*((PARÁMETROS!$C$2+0%)/24)</f>
        <v>1091891.7474297364</v>
      </c>
      <c r="S4" s="65">
        <f>+S3*((PARÁMETROS!$C$2+0%)/24)</f>
        <v>1110557.0090106397</v>
      </c>
      <c r="T4" s="65">
        <f>+T3*((PARÁMETROS!$C$2+0%)/24)</f>
        <v>1128623.5164141916</v>
      </c>
      <c r="U4" s="65">
        <f>+U3*((PARÁMETROS!$C$2+0%)/24)</f>
        <v>1146114.4459083916</v>
      </c>
      <c r="V4" s="65">
        <f>+V3*((PARÁMETROS!$C$2+0%)/24)</f>
        <v>1163052.1108325233</v>
      </c>
      <c r="W4" s="65">
        <f>+W3*((PARÁMETROS!$C$2+0%)/24)</f>
        <v>1179457.9939795914</v>
      </c>
      <c r="X4" s="65">
        <f>+X3*((PARÁMETROS!$C$2+0%)/24)</f>
        <v>1195352.7787640668</v>
      </c>
      <c r="Y4" s="65">
        <f>+Y3*((PARÁMETROS!$C$2+0%)/24)</f>
        <v>1210756.3792205537</v>
      </c>
      <c r="Z4" s="65">
        <f>+Z3*((PARÁMETROS!$C$2+0%)/24)</f>
        <v>1225687.9688772773</v>
      </c>
      <c r="AA4" s="65">
        <f>+AA3*((PARÁMETROS!$C$2+0%)/24)</f>
        <v>1240517.1110784393</v>
      </c>
      <c r="AB4" s="65">
        <f>+AB3*((PARÁMETROS!$C$2+0%)/24)</f>
        <v>1254909.3289934595</v>
      </c>
      <c r="AC4" s="65">
        <f>+AC3*((PARÁMETROS!$C$2+0%)/24)</f>
        <v>1268881.5005350097</v>
      </c>
      <c r="AD4" s="65">
        <f>+AD3*((PARÁMETROS!$C$2+0%)/24)</f>
        <v>1282449.8706688699</v>
      </c>
      <c r="AE4" s="65">
        <f>+AE3*((PARÁMETROS!$C$2+0%)/24)</f>
        <v>1297160.3914043992</v>
      </c>
      <c r="AF4" s="65">
        <f>+AF3*((PARÁMETROS!$C$2+0%)/24)</f>
        <v>1311441.1241681848</v>
      </c>
      <c r="AG4" s="65">
        <f>+AG3*((PARÁMETROS!$C$2+0%)/24)</f>
        <v>1325308.7269902583</v>
      </c>
      <c r="AH4" s="65">
        <f>+AH3*((PARÁMETROS!$C$2+0%)/24)</f>
        <v>1338779.2317791525</v>
      </c>
      <c r="AI4" s="65">
        <f>+AI3*((PARÁMETROS!$C$2+0%)/24)</f>
        <v>1351868.0679598476</v>
      </c>
      <c r="AJ4" s="65">
        <f>+AJ3*((PARÁMETROS!$C$2+0%)/24)</f>
        <v>1364590.0852194992</v>
      </c>
      <c r="AK4" s="65">
        <f>+AK3*((PARÁMETROS!$C$2+0%)/24)</f>
        <v>1376959.5753946307</v>
      </c>
      <c r="AL4" s="65">
        <f>+AL3*((PARÁMETROS!$C$2+0%)/24)</f>
        <v>1388990.293532219</v>
      </c>
      <c r="AM4" s="65">
        <f>+AM3*((PARÁMETROS!$C$2+0%)/24)</f>
        <v>1400689.793441698</v>
      </c>
      <c r="AN4" s="65">
        <f>+AN3*((PARÁMETROS!$C$2+0%)/24)</f>
        <v>1412092.3674583959</v>
      </c>
      <c r="AO4" s="65">
        <f>+AO3*((PARÁMETROS!$C$2+0%)/24)</f>
        <v>1423209.5027291202</v>
      </c>
      <c r="AP4" s="65">
        <f>+AP3*((PARÁMETROS!$C$2+0%)/24)</f>
        <v>1434052.250459492</v>
      </c>
      <c r="AQ4" s="65">
        <f>+AQ3*((PARÁMETROS!$C$2+0%)/24)</f>
        <v>1445740.0882110717</v>
      </c>
      <c r="AR4" s="65">
        <f>+AR3*((PARÁMETROS!$C$2+0%)/24)</f>
        <v>1457135.4085992654</v>
      </c>
      <c r="AS4" s="65">
        <f>+AS3*((PARÁMETROS!$C$2+0%)/24)</f>
        <v>1468249.5465664417</v>
      </c>
      <c r="AT4" s="65">
        <f>+AT3*((PARÁMETROS!$C$2+0%)/24)</f>
        <v>1479093.4064262912</v>
      </c>
      <c r="AU4" s="65">
        <f>+AU3*((PARÁMETROS!$C$2+0%)/24)</f>
        <v>1489677.4782530754</v>
      </c>
      <c r="AV4" s="65">
        <f>+AV3*((PARÁMETROS!$C$2+0%)/24)</f>
        <v>1500011.8536471752</v>
      </c>
      <c r="AW4" s="65">
        <f>+AW3*((PARÁMETROS!$C$2+0%)/24)</f>
        <v>1510106.2409006853</v>
      </c>
      <c r="AX4" s="65">
        <f>+AX3*((PARÁMETROS!$C$2+0%)/24)</f>
        <v>1519969.9795858718</v>
      </c>
      <c r="AY4" s="65">
        <f>+AY3*((PARÁMETROS!$C$2+0%)/24)</f>
        <v>1530358.1089038234</v>
      </c>
      <c r="AZ4" s="65">
        <f>+AZ3*((PARÁMETROS!$C$2+0%)/24)</f>
        <v>1540556.8599359745</v>
      </c>
      <c r="BA4" s="65">
        <f>+BA3*((PARÁMETROS!$C$2+0%)/24)</f>
        <v>1550573.7410668838</v>
      </c>
      <c r="BB4" s="65">
        <f>+BB3*((PARÁMETROS!$C$2+0%)/24)</f>
        <v>1560415.9721344754</v>
      </c>
      <c r="BC4" s="65">
        <f>+BC3*((PARÁMETROS!$C$2+0%)/24)</f>
        <v>1571298.5397223663</v>
      </c>
      <c r="BD4" s="65">
        <f>+BD3*((PARÁMETROS!$C$2+0%)/24)</f>
        <v>1581979.6170616217</v>
      </c>
      <c r="BE4" s="65">
        <f>+BE3*((PARÁMETROS!$C$2+0%)/24)</f>
        <v>1592467.1742649872</v>
      </c>
      <c r="BF4" s="65">
        <f>+BF3*((PARÁMETROS!$C$2+0%)/24)</f>
        <v>1602768.8754169708</v>
      </c>
      <c r="BG4" s="65">
        <f>+BG3*((PARÁMETROS!$C$2+0%)/24)</f>
        <v>1612892.0903545106</v>
      </c>
      <c r="BH4" s="65">
        <f>+BH3*((PARÁMETROS!$C$2+0%)/24)</f>
        <v>1622843.9059942313</v>
      </c>
      <c r="BI4" s="65">
        <f>+BI3*((PARÁMETROS!$C$2+0%)/24)</f>
        <v>1632631.1372237504</v>
      </c>
    </row>
    <row r="5" spans="1:61" x14ac:dyDescent="0.2">
      <c r="A5" s="64" t="s">
        <v>43</v>
      </c>
      <c r="B5" s="65">
        <f>+IF(B3+B4&lt;B1,B1-B3-B4,0)</f>
        <v>31167880.197249878</v>
      </c>
      <c r="C5" s="65">
        <f t="shared" ref="C5:BI5" si="3">+IF(C3+C4&lt;C1,C1-C3-C4,0)</f>
        <v>6602756.4384589586</v>
      </c>
      <c r="D5" s="65">
        <f t="shared" si="3"/>
        <v>6329161.7667112062</v>
      </c>
      <c r="E5" s="65">
        <f t="shared" si="3"/>
        <v>6066028.6368279029</v>
      </c>
      <c r="F5" s="65">
        <f t="shared" si="3"/>
        <v>6531958.5965123298</v>
      </c>
      <c r="G5" s="65">
        <f t="shared" si="3"/>
        <v>6256364.7515316177</v>
      </c>
      <c r="H5" s="65">
        <f t="shared" si="3"/>
        <v>5991360.65527164</v>
      </c>
      <c r="I5" s="65">
        <f t="shared" si="3"/>
        <v>5736554.2153044697</v>
      </c>
      <c r="J5" s="65">
        <f t="shared" si="3"/>
        <v>5491567.9913376365</v>
      </c>
      <c r="K5" s="65">
        <f t="shared" si="3"/>
        <v>5256038.6478942232</v>
      </c>
      <c r="L5" s="65">
        <f t="shared" si="3"/>
        <v>5029616.4274755223</v>
      </c>
      <c r="M5" s="65">
        <f t="shared" si="3"/>
        <v>4811964.6434418382</v>
      </c>
      <c r="N5" s="65">
        <f t="shared" si="3"/>
        <v>4711028.523283409</v>
      </c>
      <c r="O5" s="65">
        <f t="shared" si="3"/>
        <v>4507478.6837095106</v>
      </c>
      <c r="P5" s="65">
        <f t="shared" si="3"/>
        <v>4311648.5918750651</v>
      </c>
      <c r="Q5" s="65">
        <f t="shared" si="3"/>
        <v>4123250.7798725916</v>
      </c>
      <c r="R5" s="65">
        <f t="shared" si="3"/>
        <v>4507686.7268412039</v>
      </c>
      <c r="S5" s="65">
        <f t="shared" si="3"/>
        <v>4309395.2120549409</v>
      </c>
      <c r="T5" s="65">
        <f t="shared" si="3"/>
        <v>4118655.3318457939</v>
      </c>
      <c r="U5" s="65">
        <f t="shared" si="3"/>
        <v>3935185.0313311573</v>
      </c>
      <c r="V5" s="65">
        <f t="shared" si="3"/>
        <v>3758712.8332878835</v>
      </c>
      <c r="W5" s="65">
        <f t="shared" si="3"/>
        <v>3588977.4413630185</v>
      </c>
      <c r="X5" s="65">
        <f t="shared" si="3"/>
        <v>3425727.3581820154</v>
      </c>
      <c r="Y5" s="65">
        <f t="shared" si="3"/>
        <v>3268720.5177965676</v>
      </c>
      <c r="Z5" s="65">
        <f t="shared" si="3"/>
        <v>3223054.6914712572</v>
      </c>
      <c r="AA5" s="65">
        <f t="shared" si="3"/>
        <v>3077148.263427617</v>
      </c>
      <c r="AB5" s="65">
        <f t="shared" si="3"/>
        <v>2936742.1334715886</v>
      </c>
      <c r="AC5" s="65">
        <f t="shared" si="3"/>
        <v>2801629.5396230835</v>
      </c>
      <c r="AD5" s="65">
        <f t="shared" si="3"/>
        <v>3130706.3499899092</v>
      </c>
      <c r="AE5" s="65">
        <f t="shared" si="3"/>
        <v>2987059.4377313168</v>
      </c>
      <c r="AF5" s="65">
        <f t="shared" si="3"/>
        <v>2848839.7224538652</v>
      </c>
      <c r="AG5" s="65">
        <f t="shared" si="3"/>
        <v>2715842.7096779589</v>
      </c>
      <c r="AH5" s="65">
        <f t="shared" si="3"/>
        <v>2587871.6224294361</v>
      </c>
      <c r="AI5" s="65">
        <f t="shared" si="3"/>
        <v>2464737.1099355789</v>
      </c>
      <c r="AJ5" s="65">
        <f t="shared" si="3"/>
        <v>2346256.9673199686</v>
      </c>
      <c r="AK5" s="65">
        <f t="shared" si="3"/>
        <v>2232255.8658818603</v>
      </c>
      <c r="AL5" s="65">
        <f t="shared" si="3"/>
        <v>2120859.6793114878</v>
      </c>
      <c r="AM5" s="65">
        <f t="shared" si="3"/>
        <v>2020082.4115676433</v>
      </c>
      <c r="AN5" s="65">
        <f t="shared" si="3"/>
        <v>1923048.2137588931</v>
      </c>
      <c r="AO5" s="65">
        <f t="shared" si="3"/>
        <v>1829614.8163824058</v>
      </c>
      <c r="AP5" s="65">
        <f t="shared" si="3"/>
        <v>2072299.0750144722</v>
      </c>
      <c r="AQ5" s="65">
        <f t="shared" si="3"/>
        <v>1972856.0282469867</v>
      </c>
      <c r="AR5" s="65">
        <f t="shared" si="3"/>
        <v>1877105.9815536062</v>
      </c>
      <c r="AS5" s="65">
        <f t="shared" si="3"/>
        <v>1784908.4113884419</v>
      </c>
      <c r="AT5" s="65">
        <f t="shared" si="3"/>
        <v>1696128.1416089728</v>
      </c>
      <c r="AU5" s="65">
        <f t="shared" si="3"/>
        <v>1610635.1399769098</v>
      </c>
      <c r="AV5" s="65">
        <f t="shared" si="3"/>
        <v>1528304.3224058123</v>
      </c>
      <c r="AW5" s="65">
        <f t="shared" si="3"/>
        <v>1449015.3646552663</v>
      </c>
      <c r="AX5" s="65">
        <f t="shared" si="3"/>
        <v>1596468.8157996081</v>
      </c>
      <c r="AY5" s="65">
        <f t="shared" si="3"/>
        <v>1529267.2007414717</v>
      </c>
      <c r="AZ5" s="65">
        <f t="shared" si="3"/>
        <v>1464507.4793368226</v>
      </c>
      <c r="BA5" s="65">
        <f t="shared" si="3"/>
        <v>1402095.5792106283</v>
      </c>
      <c r="BB5" s="65">
        <f t="shared" si="3"/>
        <v>1704354.3042327717</v>
      </c>
      <c r="BC5" s="65">
        <f t="shared" si="3"/>
        <v>1633024.6620543171</v>
      </c>
      <c r="BD5" s="65">
        <f t="shared" si="3"/>
        <v>1564287.543947988</v>
      </c>
      <c r="BE5" s="65">
        <f t="shared" si="3"/>
        <v>1498043.1713300745</v>
      </c>
      <c r="BF5" s="65">
        <f t="shared" si="3"/>
        <v>1434195.6058449978</v>
      </c>
      <c r="BG5" s="65">
        <f t="shared" si="3"/>
        <v>1372652.6015617168</v>
      </c>
      <c r="BH5" s="65">
        <f t="shared" si="3"/>
        <v>1313325.4628614835</v>
      </c>
      <c r="BI5" s="65">
        <f t="shared" si="3"/>
        <v>1256128.9077924192</v>
      </c>
    </row>
    <row r="6" spans="1:61" x14ac:dyDescent="0.2">
      <c r="A6" s="64" t="s">
        <v>42</v>
      </c>
      <c r="B6" s="65">
        <f>IF(B3+B4&gt;B1,B3+B4-B1,0)</f>
        <v>0</v>
      </c>
      <c r="C6" s="65">
        <f t="shared" ref="C6:BI6" si="4">IF(C3+C4&gt;C1,C3+C4-C1,0)</f>
        <v>0</v>
      </c>
      <c r="D6" s="65">
        <f t="shared" si="4"/>
        <v>0</v>
      </c>
      <c r="E6" s="65">
        <f t="shared" si="4"/>
        <v>0</v>
      </c>
      <c r="F6" s="65">
        <f t="shared" si="4"/>
        <v>0</v>
      </c>
      <c r="G6" s="65">
        <f t="shared" si="4"/>
        <v>0</v>
      </c>
      <c r="H6" s="65">
        <f t="shared" si="4"/>
        <v>0</v>
      </c>
      <c r="I6" s="65">
        <f t="shared" si="4"/>
        <v>0</v>
      </c>
      <c r="J6" s="65">
        <f t="shared" si="4"/>
        <v>0</v>
      </c>
      <c r="K6" s="65">
        <f t="shared" si="4"/>
        <v>0</v>
      </c>
      <c r="L6" s="65">
        <f t="shared" si="4"/>
        <v>0</v>
      </c>
      <c r="M6" s="65">
        <f t="shared" si="4"/>
        <v>0</v>
      </c>
      <c r="N6" s="65">
        <f t="shared" si="4"/>
        <v>0</v>
      </c>
      <c r="O6" s="65">
        <f t="shared" si="4"/>
        <v>0</v>
      </c>
      <c r="P6" s="65">
        <f t="shared" si="4"/>
        <v>0</v>
      </c>
      <c r="Q6" s="65">
        <f t="shared" si="4"/>
        <v>0</v>
      </c>
      <c r="R6" s="65">
        <f t="shared" si="4"/>
        <v>0</v>
      </c>
      <c r="S6" s="65">
        <f t="shared" si="4"/>
        <v>0</v>
      </c>
      <c r="T6" s="65">
        <f t="shared" si="4"/>
        <v>0</v>
      </c>
      <c r="U6" s="65">
        <f t="shared" si="4"/>
        <v>0</v>
      </c>
      <c r="V6" s="65">
        <f t="shared" si="4"/>
        <v>0</v>
      </c>
      <c r="W6" s="65">
        <f t="shared" si="4"/>
        <v>0</v>
      </c>
      <c r="X6" s="65">
        <f t="shared" si="4"/>
        <v>0</v>
      </c>
      <c r="Y6" s="65">
        <f t="shared" si="4"/>
        <v>0</v>
      </c>
      <c r="Z6" s="65">
        <f t="shared" si="4"/>
        <v>0</v>
      </c>
      <c r="AA6" s="65">
        <f t="shared" si="4"/>
        <v>0</v>
      </c>
      <c r="AB6" s="65">
        <f t="shared" si="4"/>
        <v>0</v>
      </c>
      <c r="AC6" s="65">
        <f t="shared" si="4"/>
        <v>0</v>
      </c>
      <c r="AD6" s="65">
        <f t="shared" si="4"/>
        <v>0</v>
      </c>
      <c r="AE6" s="65">
        <f t="shared" si="4"/>
        <v>0</v>
      </c>
      <c r="AF6" s="65">
        <f t="shared" si="4"/>
        <v>0</v>
      </c>
      <c r="AG6" s="65">
        <f t="shared" si="4"/>
        <v>0</v>
      </c>
      <c r="AH6" s="65">
        <f t="shared" si="4"/>
        <v>0</v>
      </c>
      <c r="AI6" s="65">
        <f t="shared" si="4"/>
        <v>0</v>
      </c>
      <c r="AJ6" s="65">
        <f t="shared" si="4"/>
        <v>0</v>
      </c>
      <c r="AK6" s="65">
        <f t="shared" si="4"/>
        <v>0</v>
      </c>
      <c r="AL6" s="65">
        <f t="shared" si="4"/>
        <v>0</v>
      </c>
      <c r="AM6" s="65">
        <f t="shared" si="4"/>
        <v>0</v>
      </c>
      <c r="AN6" s="65">
        <f t="shared" si="4"/>
        <v>0</v>
      </c>
      <c r="AO6" s="65">
        <f t="shared" si="4"/>
        <v>0</v>
      </c>
      <c r="AP6" s="65">
        <f t="shared" si="4"/>
        <v>0</v>
      </c>
      <c r="AQ6" s="65">
        <f t="shared" si="4"/>
        <v>0</v>
      </c>
      <c r="AR6" s="65">
        <f t="shared" si="4"/>
        <v>0</v>
      </c>
      <c r="AS6" s="65">
        <f t="shared" si="4"/>
        <v>0</v>
      </c>
      <c r="AT6" s="65">
        <f t="shared" si="4"/>
        <v>0</v>
      </c>
      <c r="AU6" s="65">
        <f t="shared" si="4"/>
        <v>0</v>
      </c>
      <c r="AV6" s="65">
        <f t="shared" si="4"/>
        <v>0</v>
      </c>
      <c r="AW6" s="65">
        <f t="shared" si="4"/>
        <v>0</v>
      </c>
      <c r="AX6" s="65">
        <f t="shared" si="4"/>
        <v>0</v>
      </c>
      <c r="AY6" s="65">
        <f t="shared" si="4"/>
        <v>0</v>
      </c>
      <c r="AZ6" s="65">
        <f t="shared" si="4"/>
        <v>0</v>
      </c>
      <c r="BA6" s="65">
        <f t="shared" si="4"/>
        <v>0</v>
      </c>
      <c r="BB6" s="65">
        <f t="shared" si="4"/>
        <v>0</v>
      </c>
      <c r="BC6" s="65">
        <f t="shared" si="4"/>
        <v>0</v>
      </c>
      <c r="BD6" s="65">
        <f t="shared" si="4"/>
        <v>0</v>
      </c>
      <c r="BE6" s="65">
        <f t="shared" si="4"/>
        <v>0</v>
      </c>
      <c r="BF6" s="65">
        <f t="shared" si="4"/>
        <v>0</v>
      </c>
      <c r="BG6" s="65">
        <f t="shared" si="4"/>
        <v>0</v>
      </c>
      <c r="BH6" s="65">
        <f t="shared" si="4"/>
        <v>0</v>
      </c>
      <c r="BI6" s="65">
        <f t="shared" si="4"/>
        <v>0</v>
      </c>
    </row>
    <row r="7" spans="1:61" x14ac:dyDescent="0.2">
      <c r="A7" s="66" t="s">
        <v>35</v>
      </c>
      <c r="B7" s="66">
        <f>+B3+B4+B5-B6</f>
        <v>231834546.86391655</v>
      </c>
      <c r="C7" s="66">
        <f t="shared" ref="C7:K7" si="5">+C3+C4+C5-C6</f>
        <v>239210085.12525523</v>
      </c>
      <c r="D7" s="66">
        <f t="shared" si="5"/>
        <v>246336613.84238395</v>
      </c>
      <c r="E7" s="66">
        <f t="shared" si="5"/>
        <v>253223764.52535313</v>
      </c>
      <c r="F7" s="66">
        <f t="shared" si="5"/>
        <v>260599802.33694997</v>
      </c>
      <c r="G7" s="66">
        <f t="shared" si="5"/>
        <v>267724833.09627143</v>
      </c>
      <c r="H7" s="66">
        <f t="shared" si="5"/>
        <v>274608609.86186397</v>
      </c>
      <c r="I7" s="66">
        <f t="shared" si="5"/>
        <v>281260526.11004132</v>
      </c>
      <c r="J7" s="66">
        <f t="shared" si="5"/>
        <v>287689629.18841243</v>
      </c>
      <c r="K7" s="66">
        <f t="shared" si="5"/>
        <v>293904633.26693469</v>
      </c>
      <c r="L7" s="66">
        <f>+L3+L4+L5-L6</f>
        <v>299913931.8053</v>
      </c>
      <c r="M7" s="66">
        <f>+M3+M4+M5-M6</f>
        <v>305725609.5547595</v>
      </c>
      <c r="N7" s="66">
        <f t="shared" ref="N7:BI7" si="6">+N3+N4+N5-N6</f>
        <v>311455723.44322544</v>
      </c>
      <c r="O7" s="66">
        <f t="shared" si="6"/>
        <v>317001387.87174571</v>
      </c>
      <c r="P7" s="66">
        <f t="shared" si="6"/>
        <v>322369707.75652659</v>
      </c>
      <c r="Q7" s="66">
        <f t="shared" si="6"/>
        <v>327567524.22892094</v>
      </c>
      <c r="R7" s="66">
        <f t="shared" si="6"/>
        <v>333167102.70319188</v>
      </c>
      <c r="S7" s="66">
        <f t="shared" si="6"/>
        <v>338587054.92425746</v>
      </c>
      <c r="T7" s="66">
        <f t="shared" si="6"/>
        <v>343834333.77251744</v>
      </c>
      <c r="U7" s="66">
        <f t="shared" si="6"/>
        <v>348915633.24975699</v>
      </c>
      <c r="V7" s="66">
        <f t="shared" si="6"/>
        <v>353837398.1938774</v>
      </c>
      <c r="W7" s="66">
        <f t="shared" si="6"/>
        <v>358605833.62922001</v>
      </c>
      <c r="X7" s="66">
        <f t="shared" si="6"/>
        <v>363226913.76616609</v>
      </c>
      <c r="Y7" s="66">
        <f t="shared" si="6"/>
        <v>367706390.66318321</v>
      </c>
      <c r="Z7" s="66">
        <f t="shared" si="6"/>
        <v>372155133.32353175</v>
      </c>
      <c r="AA7" s="66">
        <f t="shared" si="6"/>
        <v>376472798.6980378</v>
      </c>
      <c r="AB7" s="66">
        <f t="shared" si="6"/>
        <v>380664450.16050285</v>
      </c>
      <c r="AC7" s="66">
        <f t="shared" si="6"/>
        <v>384734961.20066094</v>
      </c>
      <c r="AD7" s="66">
        <f t="shared" si="6"/>
        <v>389148117.42131972</v>
      </c>
      <c r="AE7" s="66">
        <f t="shared" si="6"/>
        <v>393432337.25045544</v>
      </c>
      <c r="AF7" s="66">
        <f t="shared" si="6"/>
        <v>397592618.09707749</v>
      </c>
      <c r="AG7" s="66">
        <f t="shared" si="6"/>
        <v>401633769.53374571</v>
      </c>
      <c r="AH7" s="66">
        <f t="shared" si="6"/>
        <v>405560420.38795429</v>
      </c>
      <c r="AI7" s="66">
        <f t="shared" si="6"/>
        <v>409377025.56584972</v>
      </c>
      <c r="AJ7" s="66">
        <f t="shared" si="6"/>
        <v>413087872.61838919</v>
      </c>
      <c r="AK7" s="66">
        <f t="shared" si="6"/>
        <v>416697088.05966568</v>
      </c>
      <c r="AL7" s="66">
        <f t="shared" si="6"/>
        <v>420206938.03250939</v>
      </c>
      <c r="AM7" s="66">
        <f t="shared" si="6"/>
        <v>423627710.23751873</v>
      </c>
      <c r="AN7" s="66">
        <f t="shared" si="6"/>
        <v>426962850.81873602</v>
      </c>
      <c r="AO7" s="66">
        <f t="shared" si="6"/>
        <v>430215675.13784754</v>
      </c>
      <c r="AP7" s="66">
        <f t="shared" si="6"/>
        <v>433722026.46332151</v>
      </c>
      <c r="AQ7" s="66">
        <f t="shared" si="6"/>
        <v>437140622.57977957</v>
      </c>
      <c r="AR7" s="66">
        <f t="shared" si="6"/>
        <v>440474863.96993244</v>
      </c>
      <c r="AS7" s="66">
        <f t="shared" si="6"/>
        <v>443728021.92788732</v>
      </c>
      <c r="AT7" s="66">
        <f t="shared" si="6"/>
        <v>446903243.47592258</v>
      </c>
      <c r="AU7" s="66">
        <f t="shared" si="6"/>
        <v>450003556.09415257</v>
      </c>
      <c r="AV7" s="66">
        <f t="shared" si="6"/>
        <v>453031872.27020556</v>
      </c>
      <c r="AW7" s="66">
        <f t="shared" si="6"/>
        <v>455990993.87576151</v>
      </c>
      <c r="AX7" s="66">
        <f t="shared" si="6"/>
        <v>459107432.67114699</v>
      </c>
      <c r="AY7" s="66">
        <f t="shared" si="6"/>
        <v>462167057.98079228</v>
      </c>
      <c r="AZ7" s="66">
        <f t="shared" si="6"/>
        <v>465172122.32006508</v>
      </c>
      <c r="BA7" s="66">
        <f t="shared" si="6"/>
        <v>468124791.64034259</v>
      </c>
      <c r="BB7" s="66">
        <f t="shared" si="6"/>
        <v>471389561.91670984</v>
      </c>
      <c r="BC7" s="66">
        <f t="shared" si="6"/>
        <v>474593885.11848652</v>
      </c>
      <c r="BD7" s="66">
        <f t="shared" si="6"/>
        <v>477740152.27949613</v>
      </c>
      <c r="BE7" s="66">
        <f t="shared" si="6"/>
        <v>480830662.6250912</v>
      </c>
      <c r="BF7" s="66">
        <f t="shared" si="6"/>
        <v>483867627.10635316</v>
      </c>
      <c r="BG7" s="66">
        <f t="shared" si="6"/>
        <v>486853171.79826939</v>
      </c>
      <c r="BH7" s="66">
        <f t="shared" si="6"/>
        <v>489789341.16712511</v>
      </c>
      <c r="BI7" s="66">
        <f t="shared" si="6"/>
        <v>492678101.21214128</v>
      </c>
    </row>
    <row r="8" spans="1:61" ht="13.5" thickBot="1" x14ac:dyDescent="0.25">
      <c r="B8" s="70">
        <f>+B19-'FLUJO DE CARTERA'!C135</f>
        <v>0</v>
      </c>
      <c r="C8" s="70">
        <f>+C19-'FLUJO DE CARTERA'!D135</f>
        <v>0</v>
      </c>
      <c r="D8" s="70">
        <f>+D19-'FLUJO DE CARTERA'!E135</f>
        <v>0</v>
      </c>
      <c r="E8" s="70">
        <f>+E19-'FLUJO DE CARTERA'!F135</f>
        <v>0</v>
      </c>
      <c r="F8" s="70">
        <f>+F19-'FLUJO DE CARTERA'!G135</f>
        <v>0</v>
      </c>
      <c r="G8" s="70">
        <f>+G19-'FLUJO DE CARTERA'!H135</f>
        <v>0</v>
      </c>
      <c r="H8" s="70">
        <f>+H19-'FLUJO DE CARTERA'!I135</f>
        <v>0</v>
      </c>
      <c r="I8" s="70">
        <f>+I19-'FLUJO DE CARTERA'!J135</f>
        <v>0</v>
      </c>
      <c r="J8" s="70">
        <f>+J19-'FLUJO DE CARTERA'!K135</f>
        <v>0</v>
      </c>
      <c r="K8" s="70">
        <f>+K19-'FLUJO DE CARTERA'!L135</f>
        <v>0</v>
      </c>
      <c r="L8" s="70">
        <f>+L19-'FLUJO DE CARTERA'!M135</f>
        <v>0</v>
      </c>
      <c r="M8" s="70">
        <f>+M19-'FLUJO DE CARTERA'!N135</f>
        <v>0</v>
      </c>
      <c r="N8" s="70">
        <f>+N19-'FLUJO DE CARTERA'!O135</f>
        <v>0</v>
      </c>
      <c r="O8" s="70">
        <f>+O19-'FLUJO DE CARTERA'!P135</f>
        <v>0</v>
      </c>
      <c r="P8" s="70">
        <f>+P19-'FLUJO DE CARTERA'!Q135</f>
        <v>0</v>
      </c>
      <c r="Q8" s="70">
        <f>+Q19-'FLUJO DE CARTERA'!R135</f>
        <v>0</v>
      </c>
      <c r="R8" s="70">
        <f>+R19-'FLUJO DE CARTERA'!S135</f>
        <v>0</v>
      </c>
      <c r="S8" s="70">
        <f>+S19-'FLUJO DE CARTERA'!T135</f>
        <v>0</v>
      </c>
      <c r="T8" s="70">
        <f>+T19-'FLUJO DE CARTERA'!U135</f>
        <v>0</v>
      </c>
      <c r="U8" s="70">
        <f>+U19-'FLUJO DE CARTERA'!V135</f>
        <v>0</v>
      </c>
      <c r="V8" s="70">
        <f>+V19-'FLUJO DE CARTERA'!W135</f>
        <v>0</v>
      </c>
      <c r="W8" s="70">
        <f>+W19-'FLUJO DE CARTERA'!X135</f>
        <v>0</v>
      </c>
      <c r="X8" s="70">
        <f>+X19-'FLUJO DE CARTERA'!Y135</f>
        <v>0</v>
      </c>
      <c r="Y8" s="70">
        <f>+Y19-'FLUJO DE CARTERA'!Z135</f>
        <v>0</v>
      </c>
      <c r="Z8" s="70">
        <f>+Z19-'FLUJO DE CARTERA'!AA135</f>
        <v>0</v>
      </c>
      <c r="AA8" s="70">
        <f>+AA19-'FLUJO DE CARTERA'!AB135</f>
        <v>0</v>
      </c>
      <c r="AB8" s="70">
        <f>+AB19-'FLUJO DE CARTERA'!AC135</f>
        <v>0</v>
      </c>
      <c r="AC8" s="70">
        <f>+AC19-'FLUJO DE CARTERA'!AD135</f>
        <v>0</v>
      </c>
      <c r="AD8" s="70">
        <f>+AD19-'FLUJO DE CARTERA'!AE135</f>
        <v>0</v>
      </c>
      <c r="AE8" s="70">
        <f>+AE19-'FLUJO DE CARTERA'!AF135</f>
        <v>0</v>
      </c>
      <c r="AF8" s="70">
        <f>+AF19-'FLUJO DE CARTERA'!AG135</f>
        <v>0</v>
      </c>
      <c r="AG8" s="70">
        <f>+AG19-'FLUJO DE CARTERA'!AH135</f>
        <v>0</v>
      </c>
      <c r="AH8" s="70">
        <f>+AH19-'FLUJO DE CARTERA'!AI135</f>
        <v>0</v>
      </c>
      <c r="AI8" s="70">
        <f>+AI19-'FLUJO DE CARTERA'!AJ135</f>
        <v>0</v>
      </c>
      <c r="AJ8" s="70">
        <f>+AJ19-'FLUJO DE CARTERA'!AK135</f>
        <v>0</v>
      </c>
      <c r="AK8" s="70">
        <f>+AK19-'FLUJO DE CARTERA'!AL135</f>
        <v>0</v>
      </c>
      <c r="AL8" s="70">
        <f>+AL19-'FLUJO DE CARTERA'!AM135</f>
        <v>0</v>
      </c>
      <c r="AM8" s="70">
        <f>+AM19-'FLUJO DE CARTERA'!AN135</f>
        <v>0</v>
      </c>
      <c r="AN8" s="70">
        <f>+AN19-'FLUJO DE CARTERA'!AO135</f>
        <v>0</v>
      </c>
      <c r="AO8" s="70">
        <f>+AO19-'FLUJO DE CARTERA'!AP135</f>
        <v>0</v>
      </c>
      <c r="AP8" s="70">
        <f>+AP19-'FLUJO DE CARTERA'!AQ135</f>
        <v>0</v>
      </c>
      <c r="AQ8" s="70">
        <f>+AQ19-'FLUJO DE CARTERA'!AR135</f>
        <v>0</v>
      </c>
      <c r="AR8" s="70">
        <f>+AR19-'FLUJO DE CARTERA'!AS135</f>
        <v>0</v>
      </c>
      <c r="AS8" s="70">
        <f>+AS19-'FLUJO DE CARTERA'!AT135</f>
        <v>0</v>
      </c>
      <c r="AT8" s="70">
        <f>+AT19-'FLUJO DE CARTERA'!AU135</f>
        <v>0</v>
      </c>
      <c r="AU8" s="70">
        <f>+AU19-'FLUJO DE CARTERA'!AV135</f>
        <v>0</v>
      </c>
      <c r="AV8" s="70">
        <f>+AV19-'FLUJO DE CARTERA'!AW135</f>
        <v>0</v>
      </c>
      <c r="AW8" s="70">
        <f>+AW19-'FLUJO DE CARTERA'!AX135</f>
        <v>0</v>
      </c>
      <c r="AX8" s="70">
        <f>+AX19-'FLUJO DE CARTERA'!AY135</f>
        <v>0</v>
      </c>
      <c r="AY8" s="70">
        <f>+AY19-'FLUJO DE CARTERA'!AZ135</f>
        <v>0</v>
      </c>
      <c r="AZ8" s="70">
        <f>+AZ19-'FLUJO DE CARTERA'!BA135</f>
        <v>0</v>
      </c>
      <c r="BA8" s="70">
        <f>+BA19-'FLUJO DE CARTERA'!BB135</f>
        <v>-1.52587890625E-5</v>
      </c>
      <c r="BB8" s="70">
        <f>+BB19-'FLUJO DE CARTERA'!BC135</f>
        <v>-1.52587890625E-5</v>
      </c>
      <c r="BC8" s="70">
        <f>+BC19-'FLUJO DE CARTERA'!BD135</f>
        <v>-1.52587890625E-5</v>
      </c>
      <c r="BD8" s="70">
        <f>+BD19-'FLUJO DE CARTERA'!BE135</f>
        <v>-1.52587890625E-5</v>
      </c>
      <c r="BE8" s="70">
        <f>+BE19-'FLUJO DE CARTERA'!BF135</f>
        <v>-1.52587890625E-5</v>
      </c>
      <c r="BF8" s="70">
        <f>+BF19-'FLUJO DE CARTERA'!BG135</f>
        <v>-1.71661376953125E-5</v>
      </c>
      <c r="BG8" s="70">
        <f>+BG19-'FLUJO DE CARTERA'!BH135</f>
        <v>-2.09808349609375E-5</v>
      </c>
      <c r="BH8" s="70">
        <f>+BH19-'FLUJO DE CARTERA'!BI135</f>
        <v>-2.288818359375E-5</v>
      </c>
      <c r="BI8" s="70">
        <f>+BI19-'FLUJO DE CARTERA'!BJ135</f>
        <v>0</v>
      </c>
    </row>
    <row r="9" spans="1:61" x14ac:dyDescent="0.2">
      <c r="A9" s="47" t="s">
        <v>44</v>
      </c>
      <c r="B9" s="40">
        <f t="shared" ref="B9:AG9" si="7">+B$2</f>
        <v>44957</v>
      </c>
      <c r="C9" s="40">
        <f t="shared" si="7"/>
        <v>44985</v>
      </c>
      <c r="D9" s="40">
        <f t="shared" si="7"/>
        <v>45016</v>
      </c>
      <c r="E9" s="40">
        <f t="shared" si="7"/>
        <v>45046</v>
      </c>
      <c r="F9" s="40">
        <f t="shared" si="7"/>
        <v>45077</v>
      </c>
      <c r="G9" s="40">
        <f t="shared" si="7"/>
        <v>45107</v>
      </c>
      <c r="H9" s="40">
        <f t="shared" si="7"/>
        <v>45138</v>
      </c>
      <c r="I9" s="40">
        <f t="shared" si="7"/>
        <v>45169</v>
      </c>
      <c r="J9" s="40">
        <f t="shared" si="7"/>
        <v>45199</v>
      </c>
      <c r="K9" s="40">
        <f t="shared" si="7"/>
        <v>45230</v>
      </c>
      <c r="L9" s="40">
        <f t="shared" si="7"/>
        <v>45260</v>
      </c>
      <c r="M9" s="40">
        <f t="shared" si="7"/>
        <v>45291</v>
      </c>
      <c r="N9" s="40">
        <f t="shared" si="7"/>
        <v>45322</v>
      </c>
      <c r="O9" s="40">
        <f t="shared" si="7"/>
        <v>45351</v>
      </c>
      <c r="P9" s="40">
        <f t="shared" si="7"/>
        <v>45382</v>
      </c>
      <c r="Q9" s="40">
        <f t="shared" si="7"/>
        <v>45412</v>
      </c>
      <c r="R9" s="40">
        <f t="shared" si="7"/>
        <v>45443</v>
      </c>
      <c r="S9" s="40">
        <f t="shared" si="7"/>
        <v>45473</v>
      </c>
      <c r="T9" s="40">
        <f t="shared" si="7"/>
        <v>45504</v>
      </c>
      <c r="U9" s="40">
        <f t="shared" si="7"/>
        <v>45535</v>
      </c>
      <c r="V9" s="40">
        <f t="shared" si="7"/>
        <v>45565</v>
      </c>
      <c r="W9" s="40">
        <f t="shared" si="7"/>
        <v>45596</v>
      </c>
      <c r="X9" s="40">
        <f t="shared" si="7"/>
        <v>45626</v>
      </c>
      <c r="Y9" s="40">
        <f t="shared" si="7"/>
        <v>45657</v>
      </c>
      <c r="Z9" s="40">
        <f t="shared" si="7"/>
        <v>45688</v>
      </c>
      <c r="AA9" s="40">
        <f t="shared" si="7"/>
        <v>45716</v>
      </c>
      <c r="AB9" s="40">
        <f t="shared" si="7"/>
        <v>45747</v>
      </c>
      <c r="AC9" s="40">
        <f t="shared" si="7"/>
        <v>45777</v>
      </c>
      <c r="AD9" s="40">
        <f t="shared" si="7"/>
        <v>45808</v>
      </c>
      <c r="AE9" s="40">
        <f t="shared" si="7"/>
        <v>45838</v>
      </c>
      <c r="AF9" s="40">
        <f t="shared" si="7"/>
        <v>45869</v>
      </c>
      <c r="AG9" s="40">
        <f t="shared" si="7"/>
        <v>45900</v>
      </c>
      <c r="AH9" s="40">
        <f t="shared" ref="AH9:BI9" si="8">+AH$2</f>
        <v>45930</v>
      </c>
      <c r="AI9" s="40">
        <f t="shared" si="8"/>
        <v>45961</v>
      </c>
      <c r="AJ9" s="40">
        <f t="shared" si="8"/>
        <v>45991</v>
      </c>
      <c r="AK9" s="40">
        <f t="shared" si="8"/>
        <v>46022</v>
      </c>
      <c r="AL9" s="40">
        <f t="shared" si="8"/>
        <v>46053</v>
      </c>
      <c r="AM9" s="40">
        <f t="shared" si="8"/>
        <v>46081</v>
      </c>
      <c r="AN9" s="40">
        <f t="shared" si="8"/>
        <v>46112</v>
      </c>
      <c r="AO9" s="40">
        <f t="shared" si="8"/>
        <v>46142</v>
      </c>
      <c r="AP9" s="40">
        <f t="shared" si="8"/>
        <v>46173</v>
      </c>
      <c r="AQ9" s="40">
        <f t="shared" si="8"/>
        <v>46203</v>
      </c>
      <c r="AR9" s="40">
        <f t="shared" si="8"/>
        <v>46234</v>
      </c>
      <c r="AS9" s="40">
        <f t="shared" si="8"/>
        <v>46265</v>
      </c>
      <c r="AT9" s="40">
        <f t="shared" si="8"/>
        <v>46295</v>
      </c>
      <c r="AU9" s="40">
        <f t="shared" si="8"/>
        <v>46326</v>
      </c>
      <c r="AV9" s="40">
        <f t="shared" si="8"/>
        <v>46356</v>
      </c>
      <c r="AW9" s="40">
        <f t="shared" si="8"/>
        <v>46387</v>
      </c>
      <c r="AX9" s="40">
        <f t="shared" si="8"/>
        <v>46418</v>
      </c>
      <c r="AY9" s="40">
        <f t="shared" si="8"/>
        <v>46446</v>
      </c>
      <c r="AZ9" s="40">
        <f t="shared" si="8"/>
        <v>46477</v>
      </c>
      <c r="BA9" s="40">
        <f t="shared" si="8"/>
        <v>46507</v>
      </c>
      <c r="BB9" s="40">
        <f t="shared" si="8"/>
        <v>46538</v>
      </c>
      <c r="BC9" s="40">
        <f t="shared" si="8"/>
        <v>46568</v>
      </c>
      <c r="BD9" s="40">
        <f t="shared" si="8"/>
        <v>46599</v>
      </c>
      <c r="BE9" s="40">
        <f t="shared" si="8"/>
        <v>46630</v>
      </c>
      <c r="BF9" s="40">
        <f t="shared" si="8"/>
        <v>46660</v>
      </c>
      <c r="BG9" s="40">
        <f t="shared" si="8"/>
        <v>46691</v>
      </c>
      <c r="BH9" s="40">
        <f t="shared" si="8"/>
        <v>46721</v>
      </c>
      <c r="BI9" s="40">
        <f t="shared" si="8"/>
        <v>46752</v>
      </c>
    </row>
    <row r="10" spans="1:61" x14ac:dyDescent="0.2">
      <c r="A10" s="64" t="s">
        <v>33</v>
      </c>
      <c r="B10" s="65">
        <f>+'EF. Mensuales'!B5</f>
        <v>10200000000</v>
      </c>
      <c r="C10" s="65">
        <f t="shared" ref="C10:K10" si="9">+B19</f>
        <v>10238885555.181942</v>
      </c>
      <c r="D10" s="65">
        <f t="shared" si="9"/>
        <v>10276665535.318256</v>
      </c>
      <c r="E10" s="65">
        <f t="shared" si="9"/>
        <v>10313375832.855246</v>
      </c>
      <c r="F10" s="65">
        <f t="shared" si="9"/>
        <v>10205537052.122971</v>
      </c>
      <c r="G10" s="65">
        <f t="shared" si="9"/>
        <v>10242412641.879501</v>
      </c>
      <c r="H10" s="65">
        <f t="shared" si="9"/>
        <v>10278287726.560995</v>
      </c>
      <c r="I10" s="65">
        <f t="shared" si="9"/>
        <v>10387082235.020029</v>
      </c>
      <c r="J10" s="65">
        <f t="shared" si="9"/>
        <v>10419922654.729002</v>
      </c>
      <c r="K10" s="65">
        <f t="shared" si="9"/>
        <v>10451877523.264557</v>
      </c>
      <c r="L10" s="65">
        <f t="shared" ref="L10:AQ10" si="10">+K19</f>
        <v>10337535846.33433</v>
      </c>
      <c r="M10" s="65">
        <f t="shared" si="10"/>
        <v>10370041010.810942</v>
      </c>
      <c r="N10" s="65">
        <f t="shared" si="10"/>
        <v>10476516113.092117</v>
      </c>
      <c r="O10" s="65">
        <f t="shared" si="10"/>
        <v>10599559879.308289</v>
      </c>
      <c r="P10" s="65">
        <f t="shared" si="10"/>
        <v>10720747716.996832</v>
      </c>
      <c r="Q10" s="65">
        <f t="shared" si="10"/>
        <v>10840111747.580902</v>
      </c>
      <c r="R10" s="65">
        <f t="shared" si="10"/>
        <v>10815673457.128994</v>
      </c>
      <c r="S10" s="65">
        <f t="shared" si="10"/>
        <v>10933287553.145828</v>
      </c>
      <c r="T10" s="65">
        <f t="shared" si="10"/>
        <v>11049147827.232145</v>
      </c>
      <c r="U10" s="65">
        <f t="shared" si="10"/>
        <v>11236332575.215151</v>
      </c>
      <c r="V10" s="65">
        <f t="shared" si="10"/>
        <v>11347847288.133102</v>
      </c>
      <c r="W10" s="65">
        <f t="shared" si="10"/>
        <v>11457708735.667091</v>
      </c>
      <c r="X10" s="65">
        <f t="shared" si="10"/>
        <v>11415844461.667101</v>
      </c>
      <c r="Y10" s="65">
        <f t="shared" si="10"/>
        <v>11524390396.837317</v>
      </c>
      <c r="Z10" s="65">
        <f t="shared" si="10"/>
        <v>11704964884.317432</v>
      </c>
      <c r="AA10" s="65">
        <f t="shared" si="10"/>
        <v>11864274202.518553</v>
      </c>
      <c r="AB10" s="65">
        <f t="shared" si="10"/>
        <v>12021379427.760881</v>
      </c>
      <c r="AC10" s="65">
        <f t="shared" si="10"/>
        <v>12176308348.979425</v>
      </c>
      <c r="AD10" s="65">
        <f t="shared" si="10"/>
        <v>12169573617.336815</v>
      </c>
      <c r="AE10" s="65">
        <f t="shared" si="10"/>
        <v>12322257884.142569</v>
      </c>
      <c r="AF10" s="65">
        <f t="shared" si="10"/>
        <v>12472821413.832172</v>
      </c>
      <c r="AG10" s="65">
        <f t="shared" si="10"/>
        <v>12694170171.073683</v>
      </c>
      <c r="AH10" s="65">
        <f t="shared" si="10"/>
        <v>12839646516.662169</v>
      </c>
      <c r="AI10" s="65">
        <f t="shared" si="10"/>
        <v>12983093133.43236</v>
      </c>
      <c r="AJ10" s="65">
        <f t="shared" si="10"/>
        <v>12954451618.298349</v>
      </c>
      <c r="AK10" s="65">
        <f t="shared" si="10"/>
        <v>13096075494.740334</v>
      </c>
      <c r="AL10" s="65">
        <f t="shared" si="10"/>
        <v>13309052843.112556</v>
      </c>
      <c r="AM10" s="65">
        <f t="shared" si="10"/>
        <v>13487624162.921209</v>
      </c>
      <c r="AN10" s="65">
        <f t="shared" si="10"/>
        <v>13663823383.308197</v>
      </c>
      <c r="AO10" s="65">
        <f t="shared" si="10"/>
        <v>13837671722.841171</v>
      </c>
      <c r="AP10" s="65">
        <f t="shared" si="10"/>
        <v>13827911054.042301</v>
      </c>
      <c r="AQ10" s="65">
        <f t="shared" si="10"/>
        <v>13999423707.832832</v>
      </c>
      <c r="AR10" s="65">
        <f t="shared" ref="AR10:BI10" si="11">+AQ19</f>
        <v>14168619899.325861</v>
      </c>
      <c r="AS10" s="65">
        <f t="shared" si="11"/>
        <v>14407911674.070862</v>
      </c>
      <c r="AT10" s="65">
        <f t="shared" si="11"/>
        <v>14571620177.483191</v>
      </c>
      <c r="AU10" s="65">
        <f t="shared" si="11"/>
        <v>14733088479.316286</v>
      </c>
      <c r="AV10" s="65">
        <f t="shared" si="11"/>
        <v>14699328181.503567</v>
      </c>
      <c r="AW10" s="65">
        <f t="shared" si="11"/>
        <v>14858831293.851728</v>
      </c>
      <c r="AX10" s="65">
        <f t="shared" si="11"/>
        <v>15088937033.43771</v>
      </c>
      <c r="AY10" s="65">
        <f t="shared" si="11"/>
        <v>15288221793.078062</v>
      </c>
      <c r="AZ10" s="65">
        <f t="shared" si="11"/>
        <v>15484847389.186308</v>
      </c>
      <c r="BA10" s="65">
        <f t="shared" si="11"/>
        <v>15678832951.388809</v>
      </c>
      <c r="BB10" s="65">
        <f t="shared" si="11"/>
        <v>15664798532.411158</v>
      </c>
      <c r="BC10" s="65">
        <f t="shared" si="11"/>
        <v>15856171206.562967</v>
      </c>
      <c r="BD10" s="65">
        <f t="shared" si="11"/>
        <v>16044929612.838467</v>
      </c>
      <c r="BE10" s="65">
        <f t="shared" si="11"/>
        <v>16303058259.085678</v>
      </c>
      <c r="BF10" s="65">
        <f t="shared" si="11"/>
        <v>16485735748.407902</v>
      </c>
      <c r="BG10" s="65">
        <f t="shared" si="11"/>
        <v>16665872531.306244</v>
      </c>
      <c r="BH10" s="65">
        <f t="shared" si="11"/>
        <v>16843489410.489767</v>
      </c>
      <c r="BI10" s="65">
        <f t="shared" si="11"/>
        <v>17018607310.735361</v>
      </c>
    </row>
    <row r="11" spans="1:61" x14ac:dyDescent="0.2">
      <c r="A11" s="64" t="s">
        <v>34</v>
      </c>
      <c r="B11" s="65">
        <f>+'FLUJO DE CARTERA'!C223</f>
        <v>127500000</v>
      </c>
      <c r="C11" s="65">
        <f>+'FLUJO DE CARTERA'!D223</f>
        <v>127986069.43977427</v>
      </c>
      <c r="D11" s="65">
        <f>+'FLUJO DE CARTERA'!E223</f>
        <v>128458319.19147819</v>
      </c>
      <c r="E11" s="65">
        <f>+'FLUJO DE CARTERA'!F223</f>
        <v>128917197.91069053</v>
      </c>
      <c r="F11" s="65">
        <f>+'FLUJO DE CARTERA'!G223</f>
        <v>127569213.15153709</v>
      </c>
      <c r="G11" s="65">
        <f>+'FLUJO DE CARTERA'!H223</f>
        <v>128030158.02349375</v>
      </c>
      <c r="H11" s="65">
        <f>+'FLUJO DE CARTERA'!I223</f>
        <v>128478596.58201244</v>
      </c>
      <c r="I11" s="65">
        <f>+'FLUJO DE CARTERA'!J223</f>
        <v>129838527.93775037</v>
      </c>
      <c r="J11" s="65">
        <f>+'FLUJO DE CARTERA'!K223</f>
        <v>130249033.18411253</v>
      </c>
      <c r="K11" s="65">
        <f>+'FLUJO DE CARTERA'!L223</f>
        <v>130648469.04080695</v>
      </c>
      <c r="L11" s="65">
        <f>+'FLUJO DE CARTERA'!M223</f>
        <v>129219198.07917911</v>
      </c>
      <c r="M11" s="65">
        <f>+'FLUJO DE CARTERA'!N223</f>
        <v>129625512.63513675</v>
      </c>
      <c r="N11" s="65">
        <f>+'FLUJO DE CARTERA'!O223</f>
        <v>141432967.52674353</v>
      </c>
      <c r="O11" s="65">
        <f>+'FLUJO DE CARTERA'!P223</f>
        <v>143094058.37066185</v>
      </c>
      <c r="P11" s="65">
        <f>+'FLUJO DE CARTERA'!Q223</f>
        <v>144730094.17945716</v>
      </c>
      <c r="Q11" s="65">
        <f>+'FLUJO DE CARTERA'!R223</f>
        <v>146341508.59234211</v>
      </c>
      <c r="R11" s="65">
        <f>+'FLUJO DE CARTERA'!S223</f>
        <v>146011591.67124134</v>
      </c>
      <c r="S11" s="65">
        <f>+'FLUJO DE CARTERA'!T223</f>
        <v>147599381.96746859</v>
      </c>
      <c r="T11" s="65">
        <f>+'FLUJO DE CARTERA'!U223</f>
        <v>149163495.66763389</v>
      </c>
      <c r="U11" s="65">
        <f>+'FLUJO DE CARTERA'!V223</f>
        <v>151690489.76540443</v>
      </c>
      <c r="V11" s="65">
        <f>+'FLUJO DE CARTERA'!W223</f>
        <v>153195938.38979679</v>
      </c>
      <c r="W11" s="65">
        <f>+'FLUJO DE CARTERA'!X223</f>
        <v>154679067.93150565</v>
      </c>
      <c r="X11" s="65">
        <f>+'FLUJO DE CARTERA'!Y223</f>
        <v>154113900.2325058</v>
      </c>
      <c r="Y11" s="65">
        <f>+'FLUJO DE CARTERA'!Z223</f>
        <v>155579270.35730371</v>
      </c>
      <c r="Z11" s="65">
        <f>+'FLUJO DE CARTERA'!AA223</f>
        <v>158017025.93828529</v>
      </c>
      <c r="AA11" s="65">
        <f>+'FLUJO DE CARTERA'!AB223</f>
        <v>160167701.73400041</v>
      </c>
      <c r="AB11" s="65">
        <f>+'FLUJO DE CARTERA'!AC223</f>
        <v>162288622.27477184</v>
      </c>
      <c r="AC11" s="65">
        <f>+'FLUJO DE CARTERA'!AD223</f>
        <v>164380162.71122217</v>
      </c>
      <c r="AD11" s="65">
        <f>+'FLUJO DE CARTERA'!AE223</f>
        <v>164289243.83404693</v>
      </c>
      <c r="AE11" s="65">
        <f>+'FLUJO DE CARTERA'!AF223</f>
        <v>166350481.43592459</v>
      </c>
      <c r="AF11" s="65">
        <f>+'FLUJO DE CARTERA'!AG223</f>
        <v>168383089.08673424</v>
      </c>
      <c r="AG11" s="65">
        <f>+'FLUJO DE CARTERA'!AH223</f>
        <v>171371297.30949464</v>
      </c>
      <c r="AH11" s="65">
        <f>+'FLUJO DE CARTERA'!AI223</f>
        <v>173335227.97493923</v>
      </c>
      <c r="AI11" s="65">
        <f>+'FLUJO DE CARTERA'!AJ223</f>
        <v>175271757.30133682</v>
      </c>
      <c r="AJ11" s="65">
        <f>+'FLUJO DE CARTERA'!AK223</f>
        <v>174885096.84702769</v>
      </c>
      <c r="AK11" s="65">
        <f>+'FLUJO DE CARTERA'!AL223</f>
        <v>176797019.17899448</v>
      </c>
      <c r="AL11" s="65">
        <f>+'FLUJO DE CARTERA'!AM223</f>
        <v>179672213.38201949</v>
      </c>
      <c r="AM11" s="65">
        <f>+'FLUJO DE CARTERA'!AN223</f>
        <v>182082926.19943631</v>
      </c>
      <c r="AN11" s="65">
        <f>+'FLUJO DE CARTERA'!AO223</f>
        <v>184461615.67466065</v>
      </c>
      <c r="AO11" s="65">
        <f>+'FLUJO DE CARTERA'!AP223</f>
        <v>186808568.25835583</v>
      </c>
      <c r="AP11" s="65">
        <f>+'FLUJO DE CARTERA'!AQ223</f>
        <v>186676799.2295711</v>
      </c>
      <c r="AQ11" s="65">
        <f>+'FLUJO DE CARTERA'!AR223</f>
        <v>188992220.05574328</v>
      </c>
      <c r="AR11" s="65">
        <f>+'FLUJO DE CARTERA'!AS223</f>
        <v>191276368.64089918</v>
      </c>
      <c r="AS11" s="65">
        <f>+'FLUJO DE CARTERA'!AT223</f>
        <v>194506807.59995669</v>
      </c>
      <c r="AT11" s="65">
        <f>+'FLUJO DE CARTERA'!AU223</f>
        <v>196716872.39602315</v>
      </c>
      <c r="AU11" s="65">
        <f>+'FLUJO DE CARTERA'!AV223</f>
        <v>198896694.47076994</v>
      </c>
      <c r="AV11" s="65">
        <f>+'FLUJO DE CARTERA'!AW223</f>
        <v>198440930.45029822</v>
      </c>
      <c r="AW11" s="65">
        <f>+'FLUJO DE CARTERA'!AX223</f>
        <v>200594222.46699843</v>
      </c>
      <c r="AX11" s="65">
        <f>+'FLUJO DE CARTERA'!AY223</f>
        <v>203700649.95140919</v>
      </c>
      <c r="AY11" s="65">
        <f>+'FLUJO DE CARTERA'!AZ223</f>
        <v>206390994.20655397</v>
      </c>
      <c r="AZ11" s="65">
        <f>+'FLUJO DE CARTERA'!BA223</f>
        <v>209045439.7540153</v>
      </c>
      <c r="BA11" s="65">
        <f>+'FLUJO DE CARTERA'!BB223</f>
        <v>211664244.84374911</v>
      </c>
      <c r="BB11" s="65">
        <f>+'FLUJO DE CARTERA'!BC223</f>
        <v>211474780.18755084</v>
      </c>
      <c r="BC11" s="65">
        <f>+'FLUJO DE CARTERA'!BD223</f>
        <v>214058311.28860027</v>
      </c>
      <c r="BD11" s="65">
        <f>+'FLUJO DE CARTERA'!BE223</f>
        <v>216606549.77331951</v>
      </c>
      <c r="BE11" s="65">
        <f>+'FLUJO DE CARTERA'!BF223</f>
        <v>220091286.49765685</v>
      </c>
      <c r="BF11" s="65">
        <f>+'FLUJO DE CARTERA'!BG223</f>
        <v>222557432.60350686</v>
      </c>
      <c r="BG11" s="65">
        <f>+'FLUJO DE CARTERA'!BH223</f>
        <v>224989279.17263451</v>
      </c>
      <c r="BH11" s="65">
        <f>+'FLUJO DE CARTERA'!BI223</f>
        <v>227387107.04161215</v>
      </c>
      <c r="BI11" s="65">
        <f>+'FLUJO DE CARTERA'!BJ223</f>
        <v>229751198.69492769</v>
      </c>
    </row>
    <row r="12" spans="1:61" x14ac:dyDescent="0.2">
      <c r="A12" s="64" t="s">
        <v>11</v>
      </c>
      <c r="B12" s="65">
        <f>+'FLUJO DE CARTERA'!C146</f>
        <v>450000000</v>
      </c>
      <c r="C12" s="65">
        <f>+'FLUJO DE CARTERA'!D146</f>
        <v>450000000</v>
      </c>
      <c r="D12" s="65">
        <f>+'FLUJO DE CARTERA'!E146</f>
        <v>450000000</v>
      </c>
      <c r="E12" s="65">
        <f>+'FLUJO DE CARTERA'!F146</f>
        <v>450000000</v>
      </c>
      <c r="F12" s="65">
        <f>+'FLUJO DE CARTERA'!G146</f>
        <v>450000000</v>
      </c>
      <c r="G12" s="65">
        <f>+'FLUJO DE CARTERA'!H146</f>
        <v>450000000</v>
      </c>
      <c r="H12" s="65">
        <f>+'FLUJO DE CARTERA'!I146</f>
        <v>450000000</v>
      </c>
      <c r="I12" s="65">
        <f>+'FLUJO DE CARTERA'!J146</f>
        <v>450000000</v>
      </c>
      <c r="J12" s="65">
        <f>+'FLUJO DE CARTERA'!K146</f>
        <v>450000000</v>
      </c>
      <c r="K12" s="65">
        <f>+'FLUJO DE CARTERA'!L146</f>
        <v>450000000</v>
      </c>
      <c r="L12" s="65">
        <f>+'FLUJO DE CARTERA'!M146</f>
        <v>450000000</v>
      </c>
      <c r="M12" s="65">
        <f>+'FLUJO DE CARTERA'!N146</f>
        <v>450000000</v>
      </c>
      <c r="N12" s="65">
        <f>+'FLUJO DE CARTERA'!O146</f>
        <v>521999999.99999994</v>
      </c>
      <c r="O12" s="65">
        <f>+'FLUJO DE CARTERA'!P146</f>
        <v>521999999.99999994</v>
      </c>
      <c r="P12" s="65">
        <f>+'FLUJO DE CARTERA'!Q146</f>
        <v>521999999.99999994</v>
      </c>
      <c r="Q12" s="65">
        <f>+'FLUJO DE CARTERA'!R146</f>
        <v>521999999.99999994</v>
      </c>
      <c r="R12" s="65">
        <f>+'FLUJO DE CARTERA'!S146</f>
        <v>521999999.99999994</v>
      </c>
      <c r="S12" s="65">
        <f>+'FLUJO DE CARTERA'!T146</f>
        <v>521999999.99999994</v>
      </c>
      <c r="T12" s="65">
        <f>+'FLUJO DE CARTERA'!U146</f>
        <v>521999999.99999994</v>
      </c>
      <c r="U12" s="65">
        <f>+'FLUJO DE CARTERA'!V146</f>
        <v>521999999.99999994</v>
      </c>
      <c r="V12" s="65">
        <f>+'FLUJO DE CARTERA'!W146</f>
        <v>521999999.99999994</v>
      </c>
      <c r="W12" s="65">
        <f>+'FLUJO DE CARTERA'!X146</f>
        <v>521999999.99999994</v>
      </c>
      <c r="X12" s="65">
        <f>+'FLUJO DE CARTERA'!Y146</f>
        <v>521999999.99999994</v>
      </c>
      <c r="Y12" s="65">
        <f>+'FLUJO DE CARTERA'!Z146</f>
        <v>521999999.99999994</v>
      </c>
      <c r="Z12" s="65">
        <f>+'FLUJO DE CARTERA'!AA146</f>
        <v>584640000</v>
      </c>
      <c r="AA12" s="65">
        <f>+'FLUJO DE CARTERA'!AB146</f>
        <v>584640000</v>
      </c>
      <c r="AB12" s="65">
        <f>+'FLUJO DE CARTERA'!AC146</f>
        <v>584640000</v>
      </c>
      <c r="AC12" s="65">
        <f>+'FLUJO DE CARTERA'!AD146</f>
        <v>584640000</v>
      </c>
      <c r="AD12" s="65">
        <f>+'FLUJO DE CARTERA'!AE146</f>
        <v>584640000</v>
      </c>
      <c r="AE12" s="65">
        <f>+'FLUJO DE CARTERA'!AF146</f>
        <v>584640000</v>
      </c>
      <c r="AF12" s="65">
        <f>+'FLUJO DE CARTERA'!AG146</f>
        <v>584640000</v>
      </c>
      <c r="AG12" s="65">
        <f>+'FLUJO DE CARTERA'!AH146</f>
        <v>584640000</v>
      </c>
      <c r="AH12" s="65">
        <f>+'FLUJO DE CARTERA'!AI146</f>
        <v>584640000</v>
      </c>
      <c r="AI12" s="65">
        <f>+'FLUJO DE CARTERA'!AJ146</f>
        <v>584640000</v>
      </c>
      <c r="AJ12" s="65">
        <f>+'FLUJO DE CARTERA'!AK146</f>
        <v>584640000</v>
      </c>
      <c r="AK12" s="65">
        <f>+'FLUJO DE CARTERA'!AL146</f>
        <v>584640000</v>
      </c>
      <c r="AL12" s="65">
        <f>+'FLUJO DE CARTERA'!AM146</f>
        <v>631411200</v>
      </c>
      <c r="AM12" s="65">
        <f>+'FLUJO DE CARTERA'!AN146</f>
        <v>631411200</v>
      </c>
      <c r="AN12" s="65">
        <f>+'FLUJO DE CARTERA'!AO146</f>
        <v>631411200</v>
      </c>
      <c r="AO12" s="65">
        <f>+'FLUJO DE CARTERA'!AP146</f>
        <v>631411200</v>
      </c>
      <c r="AP12" s="65">
        <f>+'FLUJO DE CARTERA'!AQ146</f>
        <v>631411200</v>
      </c>
      <c r="AQ12" s="65">
        <f>+'FLUJO DE CARTERA'!AR146</f>
        <v>631411200</v>
      </c>
      <c r="AR12" s="65">
        <f>+'FLUJO DE CARTERA'!AS146</f>
        <v>631411200</v>
      </c>
      <c r="AS12" s="65">
        <f>+'FLUJO DE CARTERA'!AT146</f>
        <v>631411200</v>
      </c>
      <c r="AT12" s="65">
        <f>+'FLUJO DE CARTERA'!AU146</f>
        <v>631411200</v>
      </c>
      <c r="AU12" s="65">
        <f>+'FLUJO DE CARTERA'!AV146</f>
        <v>631411200</v>
      </c>
      <c r="AV12" s="65">
        <f>+'FLUJO DE CARTERA'!AW146</f>
        <v>631411200</v>
      </c>
      <c r="AW12" s="65">
        <f>+'FLUJO DE CARTERA'!AX146</f>
        <v>631411200</v>
      </c>
      <c r="AX12" s="65">
        <f>+'FLUJO DE CARTERA'!AY146</f>
        <v>681924096</v>
      </c>
      <c r="AY12" s="65">
        <f>+'FLUJO DE CARTERA'!AZ146</f>
        <v>681924096</v>
      </c>
      <c r="AZ12" s="65">
        <f>+'FLUJO DE CARTERA'!BA146</f>
        <v>681924096</v>
      </c>
      <c r="BA12" s="65">
        <f>+'FLUJO DE CARTERA'!BB146</f>
        <v>681924096</v>
      </c>
      <c r="BB12" s="65">
        <f>+'FLUJO DE CARTERA'!BC146</f>
        <v>681924096</v>
      </c>
      <c r="BC12" s="65">
        <f>+'FLUJO DE CARTERA'!BD146</f>
        <v>681924096</v>
      </c>
      <c r="BD12" s="65">
        <f>+'FLUJO DE CARTERA'!BE146</f>
        <v>681924096</v>
      </c>
      <c r="BE12" s="65">
        <f>+'FLUJO DE CARTERA'!BF146</f>
        <v>681924096</v>
      </c>
      <c r="BF12" s="65">
        <f>+'FLUJO DE CARTERA'!BG146</f>
        <v>681924096</v>
      </c>
      <c r="BG12" s="65">
        <f>+'FLUJO DE CARTERA'!BH146</f>
        <v>681924096</v>
      </c>
      <c r="BH12" s="65">
        <f>+'FLUJO DE CARTERA'!BI146</f>
        <v>681924096</v>
      </c>
      <c r="BI12" s="65">
        <f>+'FLUJO DE CARTERA'!BJ146</f>
        <v>681924096</v>
      </c>
    </row>
    <row r="13" spans="1:61" x14ac:dyDescent="0.2">
      <c r="A13" s="64" t="s">
        <v>137</v>
      </c>
      <c r="B13" s="65">
        <f>+'FLUJO DE CARTERA'!C157</f>
        <v>45000000</v>
      </c>
      <c r="C13" s="65">
        <f>+'FLUJO DE CARTERA'!D157</f>
        <v>45000000</v>
      </c>
      <c r="D13" s="65">
        <f>+'FLUJO DE CARTERA'!E157</f>
        <v>45000000</v>
      </c>
      <c r="E13" s="65">
        <f>+'FLUJO DE CARTERA'!F157</f>
        <v>45000000</v>
      </c>
      <c r="F13" s="65">
        <f>+'FLUJO DE CARTERA'!G157</f>
        <v>45000000</v>
      </c>
      <c r="G13" s="65">
        <f>+'FLUJO DE CARTERA'!H157</f>
        <v>45000000</v>
      </c>
      <c r="H13" s="65">
        <f>+'FLUJO DE CARTERA'!I157</f>
        <v>45000000</v>
      </c>
      <c r="I13" s="65">
        <f>+'FLUJO DE CARTERA'!J157</f>
        <v>45000000</v>
      </c>
      <c r="J13" s="65">
        <f>+'FLUJO DE CARTERA'!K157</f>
        <v>45000000</v>
      </c>
      <c r="K13" s="65">
        <f>+'FLUJO DE CARTERA'!L157</f>
        <v>45000000</v>
      </c>
      <c r="L13" s="65">
        <f>+'FLUJO DE CARTERA'!M157</f>
        <v>45000000</v>
      </c>
      <c r="M13" s="65">
        <f>+'FLUJO DE CARTERA'!N157</f>
        <v>45000000</v>
      </c>
      <c r="N13" s="65">
        <f>+'FLUJO DE CARTERA'!O157</f>
        <v>52200000</v>
      </c>
      <c r="O13" s="65">
        <f>+'FLUJO DE CARTERA'!P157</f>
        <v>52200000</v>
      </c>
      <c r="P13" s="65">
        <f>+'FLUJO DE CARTERA'!Q157</f>
        <v>52200000</v>
      </c>
      <c r="Q13" s="65">
        <f>+'FLUJO DE CARTERA'!R157</f>
        <v>52200000</v>
      </c>
      <c r="R13" s="65">
        <f>+'FLUJO DE CARTERA'!S157</f>
        <v>52200000</v>
      </c>
      <c r="S13" s="65">
        <f>+'FLUJO DE CARTERA'!T157</f>
        <v>52200000</v>
      </c>
      <c r="T13" s="65">
        <f>+'FLUJO DE CARTERA'!U157</f>
        <v>52200000</v>
      </c>
      <c r="U13" s="65">
        <f>+'FLUJO DE CARTERA'!V157</f>
        <v>52200000</v>
      </c>
      <c r="V13" s="65">
        <f>+'FLUJO DE CARTERA'!W157</f>
        <v>52200000</v>
      </c>
      <c r="W13" s="65">
        <f>+'FLUJO DE CARTERA'!X157</f>
        <v>52200000</v>
      </c>
      <c r="X13" s="65">
        <f>+'FLUJO DE CARTERA'!Y157</f>
        <v>52200000</v>
      </c>
      <c r="Y13" s="65">
        <f>+'FLUJO DE CARTERA'!Z157</f>
        <v>52200000</v>
      </c>
      <c r="Z13" s="65">
        <f>+'FLUJO DE CARTERA'!AA157</f>
        <v>58464000.000000007</v>
      </c>
      <c r="AA13" s="65">
        <f>+'FLUJO DE CARTERA'!AB157</f>
        <v>58464000.000000007</v>
      </c>
      <c r="AB13" s="65">
        <f>+'FLUJO DE CARTERA'!AC157</f>
        <v>58464000.000000007</v>
      </c>
      <c r="AC13" s="65">
        <f>+'FLUJO DE CARTERA'!AD157</f>
        <v>58464000.000000007</v>
      </c>
      <c r="AD13" s="65">
        <f>+'FLUJO DE CARTERA'!AE157</f>
        <v>58464000.000000007</v>
      </c>
      <c r="AE13" s="65">
        <f>+'FLUJO DE CARTERA'!AF157</f>
        <v>58464000.000000007</v>
      </c>
      <c r="AF13" s="65">
        <f>+'FLUJO DE CARTERA'!AG157</f>
        <v>58464000.000000007</v>
      </c>
      <c r="AG13" s="65">
        <f>+'FLUJO DE CARTERA'!AH157</f>
        <v>58464000.000000007</v>
      </c>
      <c r="AH13" s="65">
        <f>+'FLUJO DE CARTERA'!AI157</f>
        <v>58464000.000000007</v>
      </c>
      <c r="AI13" s="65">
        <f>+'FLUJO DE CARTERA'!AJ157</f>
        <v>58464000.000000007</v>
      </c>
      <c r="AJ13" s="65">
        <f>+'FLUJO DE CARTERA'!AK157</f>
        <v>58464000.000000007</v>
      </c>
      <c r="AK13" s="65">
        <f>+'FLUJO DE CARTERA'!AL157</f>
        <v>58464000.000000007</v>
      </c>
      <c r="AL13" s="65">
        <f>+'FLUJO DE CARTERA'!AM157</f>
        <v>63141120.000000015</v>
      </c>
      <c r="AM13" s="65">
        <f>+'FLUJO DE CARTERA'!AN157</f>
        <v>63141120.000000015</v>
      </c>
      <c r="AN13" s="65">
        <f>+'FLUJO DE CARTERA'!AO157</f>
        <v>63141120.000000015</v>
      </c>
      <c r="AO13" s="65">
        <f>+'FLUJO DE CARTERA'!AP157</f>
        <v>63141120.000000015</v>
      </c>
      <c r="AP13" s="65">
        <f>+'FLUJO DE CARTERA'!AQ157</f>
        <v>63141120.000000015</v>
      </c>
      <c r="AQ13" s="65">
        <f>+'FLUJO DE CARTERA'!AR157</f>
        <v>63141120.000000015</v>
      </c>
      <c r="AR13" s="65">
        <f>+'FLUJO DE CARTERA'!AS157</f>
        <v>63141120.000000015</v>
      </c>
      <c r="AS13" s="65">
        <f>+'FLUJO DE CARTERA'!AT157</f>
        <v>63141120.000000015</v>
      </c>
      <c r="AT13" s="65">
        <f>+'FLUJO DE CARTERA'!AU157</f>
        <v>63141120.000000015</v>
      </c>
      <c r="AU13" s="65">
        <f>+'FLUJO DE CARTERA'!AV157</f>
        <v>63141120.000000015</v>
      </c>
      <c r="AV13" s="65">
        <f>+'FLUJO DE CARTERA'!AW157</f>
        <v>63141120.000000015</v>
      </c>
      <c r="AW13" s="65">
        <f>+'FLUJO DE CARTERA'!AX157</f>
        <v>63141120.000000015</v>
      </c>
      <c r="AX13" s="65">
        <f>+'FLUJO DE CARTERA'!AY157</f>
        <v>68192409.600000024</v>
      </c>
      <c r="AY13" s="65">
        <f>+'FLUJO DE CARTERA'!AZ157</f>
        <v>68192409.600000024</v>
      </c>
      <c r="AZ13" s="65">
        <f>+'FLUJO DE CARTERA'!BA157</f>
        <v>68192409.600000024</v>
      </c>
      <c r="BA13" s="65">
        <f>+'FLUJO DE CARTERA'!BB157</f>
        <v>68192409.600000024</v>
      </c>
      <c r="BB13" s="65">
        <f>+'FLUJO DE CARTERA'!BC157</f>
        <v>68192409.600000024</v>
      </c>
      <c r="BC13" s="65">
        <f>+'FLUJO DE CARTERA'!BD157</f>
        <v>68192409.600000024</v>
      </c>
      <c r="BD13" s="65">
        <f>+'FLUJO DE CARTERA'!BE157</f>
        <v>68192409.600000024</v>
      </c>
      <c r="BE13" s="65">
        <f>+'FLUJO DE CARTERA'!BF157</f>
        <v>68192409.600000024</v>
      </c>
      <c r="BF13" s="65">
        <f>+'FLUJO DE CARTERA'!BG157</f>
        <v>68192409.600000024</v>
      </c>
      <c r="BG13" s="65">
        <f>+'FLUJO DE CARTERA'!BH157</f>
        <v>68192409.600000024</v>
      </c>
      <c r="BH13" s="65">
        <f>+'FLUJO DE CARTERA'!BI157</f>
        <v>68192409.600000024</v>
      </c>
      <c r="BI13" s="65">
        <f>+'FLUJO DE CARTERA'!BJ157</f>
        <v>68192409.600000024</v>
      </c>
    </row>
    <row r="14" spans="1:61" x14ac:dyDescent="0.2">
      <c r="A14" s="64" t="s">
        <v>72</v>
      </c>
      <c r="B14" s="65">
        <f>+'FLUJO DE CARTERA'!C179</f>
        <v>0</v>
      </c>
      <c r="C14" s="65">
        <f>+'FLUJO DE CARTERA'!D179</f>
        <v>0</v>
      </c>
      <c r="D14" s="65">
        <f>+'FLUJO DE CARTERA'!E179</f>
        <v>0</v>
      </c>
      <c r="E14" s="65">
        <f>+'FLUJO DE CARTERA'!F179</f>
        <v>0</v>
      </c>
      <c r="F14" s="65">
        <f>+'FLUJO DE CARTERA'!G179</f>
        <v>0</v>
      </c>
      <c r="G14" s="65">
        <f>+'FLUJO DE CARTERA'!H179</f>
        <v>0</v>
      </c>
      <c r="H14" s="65">
        <f>+'FLUJO DE CARTERA'!I179</f>
        <v>0</v>
      </c>
      <c r="I14" s="65">
        <f>+'FLUJO DE CARTERA'!J179</f>
        <v>0</v>
      </c>
      <c r="J14" s="65">
        <f>+'FLUJO DE CARTERA'!K179</f>
        <v>0</v>
      </c>
      <c r="K14" s="65">
        <f>+'FLUJO DE CARTERA'!L179</f>
        <v>0</v>
      </c>
      <c r="L14" s="65">
        <f>+'FLUJO DE CARTERA'!M179</f>
        <v>0</v>
      </c>
      <c r="M14" s="65">
        <f>+'FLUJO DE CARTERA'!N179</f>
        <v>0</v>
      </c>
      <c r="N14" s="65">
        <f>+'FLUJO DE CARTERA'!O179</f>
        <v>0</v>
      </c>
      <c r="O14" s="65">
        <f>+'FLUJO DE CARTERA'!P179</f>
        <v>0</v>
      </c>
      <c r="P14" s="65">
        <f>+'FLUJO DE CARTERA'!Q179</f>
        <v>0</v>
      </c>
      <c r="Q14" s="65">
        <f>+'FLUJO DE CARTERA'!R179</f>
        <v>0</v>
      </c>
      <c r="R14" s="65">
        <f>+'FLUJO DE CARTERA'!S179</f>
        <v>0</v>
      </c>
      <c r="S14" s="65">
        <f>+'FLUJO DE CARTERA'!T179</f>
        <v>0</v>
      </c>
      <c r="T14" s="65">
        <f>+'FLUJO DE CARTERA'!U179</f>
        <v>0</v>
      </c>
      <c r="U14" s="65">
        <f>+'FLUJO DE CARTERA'!V179</f>
        <v>0</v>
      </c>
      <c r="V14" s="65">
        <f>+'FLUJO DE CARTERA'!W179</f>
        <v>0</v>
      </c>
      <c r="W14" s="65">
        <f>+'FLUJO DE CARTERA'!X179</f>
        <v>0</v>
      </c>
      <c r="X14" s="65">
        <f>+'FLUJO DE CARTERA'!Y179</f>
        <v>0</v>
      </c>
      <c r="Y14" s="65">
        <f>+'FLUJO DE CARTERA'!Z179</f>
        <v>0</v>
      </c>
      <c r="Z14" s="65">
        <f>+'FLUJO DE CARTERA'!AA179</f>
        <v>0</v>
      </c>
      <c r="AA14" s="65">
        <f>+'FLUJO DE CARTERA'!AB179</f>
        <v>0</v>
      </c>
      <c r="AB14" s="65">
        <f>+'FLUJO DE CARTERA'!AC179</f>
        <v>0</v>
      </c>
      <c r="AC14" s="65">
        <f>+'FLUJO DE CARTERA'!AD179</f>
        <v>0</v>
      </c>
      <c r="AD14" s="65">
        <f>+'FLUJO DE CARTERA'!AE179</f>
        <v>0</v>
      </c>
      <c r="AE14" s="65">
        <f>+'FLUJO DE CARTERA'!AF179</f>
        <v>0</v>
      </c>
      <c r="AF14" s="65">
        <f>+'FLUJO DE CARTERA'!AG179</f>
        <v>0</v>
      </c>
      <c r="AG14" s="65">
        <f>+'FLUJO DE CARTERA'!AH179</f>
        <v>0</v>
      </c>
      <c r="AH14" s="65">
        <f>+'FLUJO DE CARTERA'!AI179</f>
        <v>0</v>
      </c>
      <c r="AI14" s="65">
        <f>+'FLUJO DE CARTERA'!AJ179</f>
        <v>0</v>
      </c>
      <c r="AJ14" s="65">
        <f>+'FLUJO DE CARTERA'!AK179</f>
        <v>0</v>
      </c>
      <c r="AK14" s="65">
        <f>+'FLUJO DE CARTERA'!AL179</f>
        <v>0</v>
      </c>
      <c r="AL14" s="65">
        <f>+'FLUJO DE CARTERA'!AM179</f>
        <v>0</v>
      </c>
      <c r="AM14" s="65">
        <f>+'FLUJO DE CARTERA'!AN179</f>
        <v>0</v>
      </c>
      <c r="AN14" s="65">
        <f>+'FLUJO DE CARTERA'!AO179</f>
        <v>0</v>
      </c>
      <c r="AO14" s="65">
        <f>+'FLUJO DE CARTERA'!AP179</f>
        <v>0</v>
      </c>
      <c r="AP14" s="65">
        <f>+'FLUJO DE CARTERA'!AQ179</f>
        <v>0</v>
      </c>
      <c r="AQ14" s="65">
        <f>+'FLUJO DE CARTERA'!AR179</f>
        <v>0</v>
      </c>
      <c r="AR14" s="65">
        <f>+'FLUJO DE CARTERA'!AS179</f>
        <v>0</v>
      </c>
      <c r="AS14" s="65">
        <f>+'FLUJO DE CARTERA'!AT179</f>
        <v>0</v>
      </c>
      <c r="AT14" s="65">
        <f>+'FLUJO DE CARTERA'!AU179</f>
        <v>0</v>
      </c>
      <c r="AU14" s="65">
        <f>+'FLUJO DE CARTERA'!AV179</f>
        <v>0</v>
      </c>
      <c r="AV14" s="65">
        <f>+'FLUJO DE CARTERA'!AW179</f>
        <v>0</v>
      </c>
      <c r="AW14" s="65">
        <f>+'FLUJO DE CARTERA'!AX179</f>
        <v>0</v>
      </c>
      <c r="AX14" s="65">
        <f>+'FLUJO DE CARTERA'!AY179</f>
        <v>0</v>
      </c>
      <c r="AY14" s="65">
        <f>+'FLUJO DE CARTERA'!AZ179</f>
        <v>0</v>
      </c>
      <c r="AZ14" s="65">
        <f>+'FLUJO DE CARTERA'!BA179</f>
        <v>0</v>
      </c>
      <c r="BA14" s="65">
        <f>+'FLUJO DE CARTERA'!BB179</f>
        <v>0</v>
      </c>
      <c r="BB14" s="65">
        <f>+'FLUJO DE CARTERA'!BC179</f>
        <v>0</v>
      </c>
      <c r="BC14" s="65">
        <f>+'FLUJO DE CARTERA'!BD179</f>
        <v>0</v>
      </c>
      <c r="BD14" s="65">
        <f>+'FLUJO DE CARTERA'!BE179</f>
        <v>0</v>
      </c>
      <c r="BE14" s="65">
        <f>+'FLUJO DE CARTERA'!BF179</f>
        <v>0</v>
      </c>
      <c r="BF14" s="65">
        <f>+'FLUJO DE CARTERA'!BG179</f>
        <v>0</v>
      </c>
      <c r="BG14" s="65">
        <f>+'FLUJO DE CARTERA'!BH179</f>
        <v>0</v>
      </c>
      <c r="BH14" s="65">
        <f>+'FLUJO DE CARTERA'!BI179</f>
        <v>0</v>
      </c>
      <c r="BI14" s="65">
        <f>+'FLUJO DE CARTERA'!BJ179</f>
        <v>0</v>
      </c>
    </row>
    <row r="15" spans="1:61" x14ac:dyDescent="0.2">
      <c r="A15" s="64" t="s">
        <v>121</v>
      </c>
      <c r="B15" s="65">
        <f>+'FLUJO DE CARTERA'!C190</f>
        <v>144995812.5</v>
      </c>
      <c r="C15" s="65">
        <f>+'FLUJO DE CARTERA'!D190</f>
        <v>145505242.88793105</v>
      </c>
      <c r="D15" s="65">
        <f>+'FLUJO DE CARTERA'!E190</f>
        <v>145995730.12227556</v>
      </c>
      <c r="E15" s="65">
        <f>+'FLUJO DE CARTERA'!F190</f>
        <v>146467528.77033409</v>
      </c>
      <c r="F15" s="65">
        <f>+'FLUJO DE CARTERA'!G190</f>
        <v>146920890.77317491</v>
      </c>
      <c r="G15" s="65">
        <f>+'FLUJO DE CARTERA'!H190</f>
        <v>147356065.46447629</v>
      </c>
      <c r="H15" s="65">
        <f>+'FLUJO DE CARTERA'!I190</f>
        <v>73886649.794646382</v>
      </c>
      <c r="I15" s="65">
        <f>+'FLUJO DE CARTERA'!J190</f>
        <v>148172837.32274652</v>
      </c>
      <c r="J15" s="65">
        <f>+'FLUJO DE CARTERA'!K190</f>
        <v>148554920.2886427</v>
      </c>
      <c r="K15" s="65">
        <f>+'FLUJO DE CARTERA'!L190</f>
        <v>148919787.57800958</v>
      </c>
      <c r="L15" s="65">
        <f>+'FLUJO DE CARTERA'!M190</f>
        <v>149267675.76756331</v>
      </c>
      <c r="M15" s="65">
        <f>+'FLUJO DE CARTERA'!N190</f>
        <v>74799409.469048738</v>
      </c>
      <c r="N15" s="65">
        <f>+'FLUJO DE CARTERA'!O190</f>
        <v>144462050.55851364</v>
      </c>
      <c r="O15" s="65">
        <f>+'FLUJO DE CARTERA'!P190</f>
        <v>144755219.15481102</v>
      </c>
      <c r="P15" s="65">
        <f>+'FLUJO DE CARTERA'!Q190</f>
        <v>145039838.19044665</v>
      </c>
      <c r="Q15" s="65">
        <f>+'FLUJO DE CARTERA'!R190</f>
        <v>145316085.55413213</v>
      </c>
      <c r="R15" s="65">
        <f>+'FLUJO DE CARTERA'!S190</f>
        <v>145584135.54669371</v>
      </c>
      <c r="S15" s="65">
        <f>+'FLUJO DE CARTERA'!T190</f>
        <v>145844158.95114669</v>
      </c>
      <c r="T15" s="65">
        <f>+'FLUJO DE CARTERA'!U190</f>
        <v>73048161.550723299</v>
      </c>
      <c r="U15" s="65">
        <f>+'FLUJO DE CARTERA'!V190</f>
        <v>146340791.94994032</v>
      </c>
      <c r="V15" s="65">
        <f>+'FLUJO DE CARTERA'!W190</f>
        <v>146577726.13354149</v>
      </c>
      <c r="W15" s="65">
        <f>+'FLUJO DE CARTERA'!X190</f>
        <v>146807283.03865334</v>
      </c>
      <c r="X15" s="65">
        <f>+'FLUJO DE CARTERA'!Y190</f>
        <v>147029616.86486158</v>
      </c>
      <c r="Y15" s="65">
        <f>+'FLUJO DE CARTERA'!Z190</f>
        <v>73622439.343710035</v>
      </c>
      <c r="Z15" s="65">
        <f>+'FLUJO DE CARTERA'!AA190</f>
        <v>144671080.35782456</v>
      </c>
      <c r="AA15" s="65">
        <f>+'FLUJO DE CARTERA'!AB190</f>
        <v>144851810.19283819</v>
      </c>
      <c r="AB15" s="65">
        <f>+'FLUJO DE CARTERA'!AC190</f>
        <v>145032744.93818188</v>
      </c>
      <c r="AC15" s="65">
        <f>+'FLUJO DE CARTERA'!AD190</f>
        <v>145213879.20794657</v>
      </c>
      <c r="AD15" s="65">
        <f>+'FLUJO DE CARTERA'!AE190</f>
        <v>145395207.76461616</v>
      </c>
      <c r="AE15" s="65">
        <f>+'FLUJO DE CARTERA'!AF190</f>
        <v>145576725.51479146</v>
      </c>
      <c r="AF15" s="65">
        <f>+'FLUJO DE CARTERA'!AG190</f>
        <v>72879213.752521262</v>
      </c>
      <c r="AG15" s="65">
        <f>+'FLUJO DE CARTERA'!AH190</f>
        <v>145940308.9178856</v>
      </c>
      <c r="AH15" s="65">
        <f>+'FLUJO DE CARTERA'!AI190</f>
        <v>146122365.06788105</v>
      </c>
      <c r="AI15" s="65">
        <f>+'FLUJO DE CARTERA'!AJ190</f>
        <v>146304591.39784771</v>
      </c>
      <c r="AJ15" s="65">
        <f>+'FLUJO DE CARTERA'!AK190</f>
        <v>146486983.47519103</v>
      </c>
      <c r="AK15" s="65">
        <f>+'FLUJO DE CARTERA'!AL190</f>
        <v>73334768.494170263</v>
      </c>
      <c r="AL15" s="65">
        <f>+'FLUJO DE CARTERA'!AM190</f>
        <v>144028166.05592275</v>
      </c>
      <c r="AM15" s="65">
        <f>+'FLUJO DE CARTERA'!AN190</f>
        <v>144132258.63690254</v>
      </c>
      <c r="AN15" s="65">
        <f>+'FLUJO DE CARTERA'!AO190</f>
        <v>144245260.31978247</v>
      </c>
      <c r="AO15" s="65">
        <f>+'FLUJO DE CARTERA'!AP190</f>
        <v>144366894.45051116</v>
      </c>
      <c r="AP15" s="65">
        <f>+'FLUJO DE CARTERA'!AQ190</f>
        <v>144496893.81858459</v>
      </c>
      <c r="AQ15" s="65">
        <f>+'FLUJO DE CARTERA'!AR190</f>
        <v>144635000.30577248</v>
      </c>
      <c r="AR15" s="65">
        <f>+'FLUJO DE CARTERA'!AS190</f>
        <v>72390482.274489969</v>
      </c>
      <c r="AS15" s="65">
        <f>+'FLUJO DE CARTERA'!AT190</f>
        <v>144934545.61663297</v>
      </c>
      <c r="AT15" s="65">
        <f>+'FLUJO DE CARTERA'!AU190</f>
        <v>145095510.69800448</v>
      </c>
      <c r="AU15" s="65">
        <f>+'FLUJO DE CARTERA'!AV190</f>
        <v>145263634.80492443</v>
      </c>
      <c r="AV15" s="65">
        <f>+'FLUJO DE CARTERA'!AW190</f>
        <v>145438700.48534346</v>
      </c>
      <c r="AW15" s="65">
        <f>+'FLUJO DE CARTERA'!AX190</f>
        <v>72810248.774121583</v>
      </c>
      <c r="AX15" s="65">
        <f>+'FLUJO DE CARTERA'!AY190</f>
        <v>142949826.2739318</v>
      </c>
      <c r="AY15" s="65">
        <f>+'FLUJO DE CARTERA'!AZ190</f>
        <v>143077904.75501901</v>
      </c>
      <c r="AZ15" s="65">
        <f>+'FLUJO DE CARTERA'!BA190</f>
        <v>143220627.23636714</v>
      </c>
      <c r="BA15" s="65">
        <f>+'FLUJO DE CARTERA'!BB190</f>
        <v>143377483.50525305</v>
      </c>
      <c r="BB15" s="65">
        <f>+'FLUJO DE CARTERA'!BC190</f>
        <v>143547983.52159798</v>
      </c>
      <c r="BC15" s="65">
        <f>+'FLUJO DE CARTERA'!BD190</f>
        <v>143731656.52656096</v>
      </c>
      <c r="BD15" s="65">
        <f>+'FLUJO DE CARTERA'!BE190</f>
        <v>71964025.097314641</v>
      </c>
      <c r="BE15" s="65">
        <f>+'FLUJO DE CARTERA'!BF190</f>
        <v>144136729.82688379</v>
      </c>
      <c r="BF15" s="65">
        <f>+'FLUJO DE CARTERA'!BG190</f>
        <v>144357277.58325377</v>
      </c>
      <c r="BG15" s="65">
        <f>+'FLUJO DE CARTERA'!BH190</f>
        <v>144589291.75169972</v>
      </c>
      <c r="BH15" s="65">
        <f>+'FLUJO DE CARTERA'!BI190</f>
        <v>144832386.05238208</v>
      </c>
      <c r="BI15" s="65">
        <f>+'FLUJO DE CARTERA'!BJ190</f>
        <v>72543094.487492397</v>
      </c>
    </row>
    <row r="16" spans="1:61" x14ac:dyDescent="0.2">
      <c r="A16" s="64" t="s">
        <v>63</v>
      </c>
      <c r="B16" s="65">
        <f>+'FLUJO DE CARTERA'!C201</f>
        <v>41745000</v>
      </c>
      <c r="C16" s="65">
        <f>+'FLUJO DE CARTERA'!D201</f>
        <v>41745000</v>
      </c>
      <c r="D16" s="65">
        <f>+'FLUJO DE CARTERA'!E201</f>
        <v>41745000</v>
      </c>
      <c r="E16" s="65">
        <f>+'FLUJO DE CARTERA'!F201</f>
        <v>41745000</v>
      </c>
      <c r="F16" s="65">
        <f>+'FLUJO DE CARTERA'!G201</f>
        <v>41745000</v>
      </c>
      <c r="G16" s="65">
        <f>+'FLUJO DE CARTERA'!H201</f>
        <v>41745000</v>
      </c>
      <c r="H16" s="65">
        <f>+'FLUJO DE CARTERA'!I201</f>
        <v>41745000</v>
      </c>
      <c r="I16" s="65">
        <f>+'FLUJO DE CARTERA'!J201</f>
        <v>41745000</v>
      </c>
      <c r="J16" s="65">
        <f>+'FLUJO DE CARTERA'!K201</f>
        <v>41745000</v>
      </c>
      <c r="K16" s="65">
        <f>+'FLUJO DE CARTERA'!L201</f>
        <v>41745000</v>
      </c>
      <c r="L16" s="65">
        <f>+'FLUJO DE CARTERA'!M201</f>
        <v>41745000</v>
      </c>
      <c r="M16" s="65">
        <f>+'FLUJO DE CARTERA'!N201</f>
        <v>41745000</v>
      </c>
      <c r="N16" s="65">
        <f>+'FLUJO DE CARTERA'!O201</f>
        <v>44048565</v>
      </c>
      <c r="O16" s="65">
        <f>+'FLUJO DE CARTERA'!P201</f>
        <v>44048565</v>
      </c>
      <c r="P16" s="65">
        <f>+'FLUJO DE CARTERA'!Q201</f>
        <v>44048565</v>
      </c>
      <c r="Q16" s="65">
        <f>+'FLUJO DE CARTERA'!R201</f>
        <v>44048565</v>
      </c>
      <c r="R16" s="65">
        <f>+'FLUJO DE CARTERA'!S201</f>
        <v>44048565</v>
      </c>
      <c r="S16" s="65">
        <f>+'FLUJO DE CARTERA'!T201</f>
        <v>44048565</v>
      </c>
      <c r="T16" s="65">
        <f>+'FLUJO DE CARTERA'!U201</f>
        <v>44048565</v>
      </c>
      <c r="U16" s="65">
        <f>+'FLUJO DE CARTERA'!V201</f>
        <v>44048565</v>
      </c>
      <c r="V16" s="65">
        <f>+'FLUJO DE CARTERA'!W201</f>
        <v>44048565</v>
      </c>
      <c r="W16" s="65">
        <f>+'FLUJO DE CARTERA'!X201</f>
        <v>44048565</v>
      </c>
      <c r="X16" s="65">
        <f>+'FLUJO DE CARTERA'!Y201</f>
        <v>44048565</v>
      </c>
      <c r="Y16" s="65">
        <f>+'FLUJO DE CARTERA'!Z201</f>
        <v>44048565</v>
      </c>
      <c r="Z16" s="65">
        <f>+'FLUJO DE CARTERA'!AA201</f>
        <v>46458769.5</v>
      </c>
      <c r="AA16" s="65">
        <f>+'FLUJO DE CARTERA'!AB201</f>
        <v>46458769.5</v>
      </c>
      <c r="AB16" s="65">
        <f>+'FLUJO DE CARTERA'!AC201</f>
        <v>46458769.5</v>
      </c>
      <c r="AC16" s="65">
        <f>+'FLUJO DE CARTERA'!AD201</f>
        <v>46458769.5</v>
      </c>
      <c r="AD16" s="65">
        <f>+'FLUJO DE CARTERA'!AE201</f>
        <v>46458769.5</v>
      </c>
      <c r="AE16" s="65">
        <f>+'FLUJO DE CARTERA'!AF201</f>
        <v>46458769.5</v>
      </c>
      <c r="AF16" s="65">
        <f>+'FLUJO DE CARTERA'!AG201</f>
        <v>46458769.5</v>
      </c>
      <c r="AG16" s="65">
        <f>+'FLUJO DE CARTERA'!AH201</f>
        <v>46458769.5</v>
      </c>
      <c r="AH16" s="65">
        <f>+'FLUJO DE CARTERA'!AI201</f>
        <v>46458769.5</v>
      </c>
      <c r="AI16" s="65">
        <f>+'FLUJO DE CARTERA'!AJ201</f>
        <v>46458769.5</v>
      </c>
      <c r="AJ16" s="65">
        <f>+'FLUJO DE CARTERA'!AK201</f>
        <v>46458769.5</v>
      </c>
      <c r="AK16" s="65">
        <f>+'FLUJO DE CARTERA'!AL201</f>
        <v>46458769.5</v>
      </c>
      <c r="AL16" s="65">
        <f>+'FLUJO DE CARTERA'!AM201</f>
        <v>48071424.864375003</v>
      </c>
      <c r="AM16" s="65">
        <f>+'FLUJO DE CARTERA'!AN201</f>
        <v>48071424.864375003</v>
      </c>
      <c r="AN16" s="65">
        <f>+'FLUJO DE CARTERA'!AO201</f>
        <v>48071424.864375003</v>
      </c>
      <c r="AO16" s="65">
        <f>+'FLUJO DE CARTERA'!AP201</f>
        <v>48071424.864375003</v>
      </c>
      <c r="AP16" s="65">
        <f>+'FLUJO DE CARTERA'!AQ201</f>
        <v>48071424.864375003</v>
      </c>
      <c r="AQ16" s="65">
        <f>+'FLUJO DE CARTERA'!AR201</f>
        <v>48071424.864375003</v>
      </c>
      <c r="AR16" s="65">
        <f>+'FLUJO DE CARTERA'!AS201</f>
        <v>48071424.864375003</v>
      </c>
      <c r="AS16" s="65">
        <f>+'FLUJO DE CARTERA'!AT201</f>
        <v>48071424.864375003</v>
      </c>
      <c r="AT16" s="65">
        <f>+'FLUJO DE CARTERA'!AU201</f>
        <v>48071424.864375003</v>
      </c>
      <c r="AU16" s="65">
        <f>+'FLUJO DE CARTERA'!AV201</f>
        <v>48071424.864375003</v>
      </c>
      <c r="AV16" s="65">
        <f>+'FLUJO DE CARTERA'!AW201</f>
        <v>48071424.864375003</v>
      </c>
      <c r="AW16" s="65">
        <f>+'FLUJO DE CARTERA'!AX201</f>
        <v>48071424.864375003</v>
      </c>
      <c r="AX16" s="65">
        <f>+'FLUJO DE CARTERA'!AY201</f>
        <v>49720934.541093752</v>
      </c>
      <c r="AY16" s="65">
        <f>+'FLUJO DE CARTERA'!AZ201</f>
        <v>49720934.541093752</v>
      </c>
      <c r="AZ16" s="65">
        <f>+'FLUJO DE CARTERA'!BA201</f>
        <v>49720934.541093752</v>
      </c>
      <c r="BA16" s="65">
        <f>+'FLUJO DE CARTERA'!BB201</f>
        <v>49720934.541093752</v>
      </c>
      <c r="BB16" s="65">
        <f>+'FLUJO DE CARTERA'!BC201</f>
        <v>49720934.541093752</v>
      </c>
      <c r="BC16" s="65">
        <f>+'FLUJO DE CARTERA'!BD201</f>
        <v>49720934.541093752</v>
      </c>
      <c r="BD16" s="65">
        <f>+'FLUJO DE CARTERA'!BE201</f>
        <v>49720934.541093752</v>
      </c>
      <c r="BE16" s="65">
        <f>+'FLUJO DE CARTERA'!BF201</f>
        <v>49720934.541093752</v>
      </c>
      <c r="BF16" s="65">
        <f>+'FLUJO DE CARTERA'!BG201</f>
        <v>49720934.541093752</v>
      </c>
      <c r="BG16" s="65">
        <f>+'FLUJO DE CARTERA'!BH201</f>
        <v>49720934.541093752</v>
      </c>
      <c r="BH16" s="65">
        <f>+'FLUJO DE CARTERA'!BI201</f>
        <v>49720934.541093752</v>
      </c>
      <c r="BI16" s="65">
        <f>+'FLUJO DE CARTERA'!BJ201</f>
        <v>49720934.541093752</v>
      </c>
    </row>
    <row r="17" spans="1:61" x14ac:dyDescent="0.2">
      <c r="A17" s="64" t="s">
        <v>78</v>
      </c>
      <c r="B17" s="65">
        <f>+'FLUJO DE CARTERA'!C212</f>
        <v>23000000</v>
      </c>
      <c r="C17" s="65">
        <f>+'FLUJO DE CARTERA'!D212</f>
        <v>23000000</v>
      </c>
      <c r="D17" s="65">
        <f>+'FLUJO DE CARTERA'!E212</f>
        <v>23000000</v>
      </c>
      <c r="E17" s="65">
        <f>+'FLUJO DE CARTERA'!F212</f>
        <v>23000000</v>
      </c>
      <c r="F17" s="65">
        <f>+'FLUJO DE CARTERA'!G212</f>
        <v>23000000</v>
      </c>
      <c r="G17" s="65">
        <f>+'FLUJO DE CARTERA'!H212</f>
        <v>23000000</v>
      </c>
      <c r="H17" s="65">
        <f>+'FLUJO DE CARTERA'!I212</f>
        <v>23000000</v>
      </c>
      <c r="I17" s="65">
        <f>+'FLUJO DE CARTERA'!J212</f>
        <v>23000000</v>
      </c>
      <c r="J17" s="65">
        <f>+'FLUJO DE CARTERA'!K212</f>
        <v>23000000</v>
      </c>
      <c r="K17" s="65">
        <f>+'FLUJO DE CARTERA'!L212</f>
        <v>23000000</v>
      </c>
      <c r="L17" s="65">
        <f>+'FLUJO DE CARTERA'!M212</f>
        <v>23000000</v>
      </c>
      <c r="M17" s="65">
        <f>+'FLUJO DE CARTERA'!N212</f>
        <v>23000000</v>
      </c>
      <c r="N17" s="65">
        <f>+'FLUJO DE CARTERA'!O212</f>
        <v>25185000</v>
      </c>
      <c r="O17" s="65">
        <f>+'FLUJO DE CARTERA'!P212</f>
        <v>25185000</v>
      </c>
      <c r="P17" s="65">
        <f>+'FLUJO DE CARTERA'!Q212</f>
        <v>25185000</v>
      </c>
      <c r="Q17" s="65">
        <f>+'FLUJO DE CARTERA'!R212</f>
        <v>25185000</v>
      </c>
      <c r="R17" s="65">
        <f>+'FLUJO DE CARTERA'!S212</f>
        <v>25185000</v>
      </c>
      <c r="S17" s="65">
        <f>+'FLUJO DE CARTERA'!T212</f>
        <v>25185000</v>
      </c>
      <c r="T17" s="65">
        <f>+'FLUJO DE CARTERA'!U212</f>
        <v>25185000</v>
      </c>
      <c r="U17" s="65">
        <f>+'FLUJO DE CARTERA'!V212</f>
        <v>25185000</v>
      </c>
      <c r="V17" s="65">
        <f>+'FLUJO DE CARTERA'!W212</f>
        <v>25185000</v>
      </c>
      <c r="W17" s="65">
        <f>+'FLUJO DE CARTERA'!X212</f>
        <v>25185000</v>
      </c>
      <c r="X17" s="65">
        <f>+'FLUJO DE CARTERA'!Y212</f>
        <v>25185000</v>
      </c>
      <c r="Y17" s="65">
        <f>+'FLUJO DE CARTERA'!Z212</f>
        <v>25185000</v>
      </c>
      <c r="Z17" s="65">
        <f>+'FLUJO DE CARTERA'!AA212</f>
        <v>27073875</v>
      </c>
      <c r="AA17" s="65">
        <f>+'FLUJO DE CARTERA'!AB212</f>
        <v>27073875</v>
      </c>
      <c r="AB17" s="65">
        <f>+'FLUJO DE CARTERA'!AC212</f>
        <v>27073875</v>
      </c>
      <c r="AC17" s="65">
        <f>+'FLUJO DE CARTERA'!AD212</f>
        <v>27073875</v>
      </c>
      <c r="AD17" s="65">
        <f>+'FLUJO DE CARTERA'!AE212</f>
        <v>27073875</v>
      </c>
      <c r="AE17" s="65">
        <f>+'FLUJO DE CARTERA'!AF212</f>
        <v>27073875</v>
      </c>
      <c r="AF17" s="65">
        <f>+'FLUJO DE CARTERA'!AG212</f>
        <v>27073875</v>
      </c>
      <c r="AG17" s="65">
        <f>+'FLUJO DE CARTERA'!AH212</f>
        <v>27073875</v>
      </c>
      <c r="AH17" s="65">
        <f>+'FLUJO DE CARTERA'!AI212</f>
        <v>27073875</v>
      </c>
      <c r="AI17" s="65">
        <f>+'FLUJO DE CARTERA'!AJ212</f>
        <v>27073875</v>
      </c>
      <c r="AJ17" s="65">
        <f>+'FLUJO DE CARTERA'!AK212</f>
        <v>27073875</v>
      </c>
      <c r="AK17" s="65">
        <f>+'FLUJO DE CARTERA'!AL212</f>
        <v>27073875</v>
      </c>
      <c r="AL17" s="65">
        <f>+'FLUJO DE CARTERA'!AM212</f>
        <v>28562938.125</v>
      </c>
      <c r="AM17" s="65">
        <f>+'FLUJO DE CARTERA'!AN212</f>
        <v>28562938.125</v>
      </c>
      <c r="AN17" s="65">
        <f>+'FLUJO DE CARTERA'!AO212</f>
        <v>28562938.125</v>
      </c>
      <c r="AO17" s="65">
        <f>+'FLUJO DE CARTERA'!AP212</f>
        <v>28562938.125</v>
      </c>
      <c r="AP17" s="65">
        <f>+'FLUJO DE CARTERA'!AQ212</f>
        <v>28562938.125</v>
      </c>
      <c r="AQ17" s="65">
        <f>+'FLUJO DE CARTERA'!AR212</f>
        <v>28562938.125</v>
      </c>
      <c r="AR17" s="65">
        <f>+'FLUJO DE CARTERA'!AS212</f>
        <v>28562938.125</v>
      </c>
      <c r="AS17" s="65">
        <f>+'FLUJO DE CARTERA'!AT212</f>
        <v>28562938.125</v>
      </c>
      <c r="AT17" s="65">
        <f>+'FLUJO DE CARTERA'!AU212</f>
        <v>28562938.125</v>
      </c>
      <c r="AU17" s="65">
        <f>+'FLUJO DE CARTERA'!AV212</f>
        <v>28562938.125</v>
      </c>
      <c r="AV17" s="65">
        <f>+'FLUJO DE CARTERA'!AW212</f>
        <v>28562938.125</v>
      </c>
      <c r="AW17" s="65">
        <f>+'FLUJO DE CARTERA'!AX212</f>
        <v>28562938.125</v>
      </c>
      <c r="AX17" s="65">
        <f>+'FLUJO DE CARTERA'!AY212</f>
        <v>30133899.721875001</v>
      </c>
      <c r="AY17" s="65">
        <f>+'FLUJO DE CARTERA'!AZ212</f>
        <v>30133899.721875001</v>
      </c>
      <c r="AZ17" s="65">
        <f>+'FLUJO DE CARTERA'!BA212</f>
        <v>30133899.721875001</v>
      </c>
      <c r="BA17" s="65">
        <f>+'FLUJO DE CARTERA'!BB212</f>
        <v>30133899.721875001</v>
      </c>
      <c r="BB17" s="65">
        <f>+'FLUJO DE CARTERA'!BC212</f>
        <v>30133899.721875001</v>
      </c>
      <c r="BC17" s="65">
        <f>+'FLUJO DE CARTERA'!BD212</f>
        <v>30133899.721875001</v>
      </c>
      <c r="BD17" s="65">
        <f>+'FLUJO DE CARTERA'!BE212</f>
        <v>30133899.721875001</v>
      </c>
      <c r="BE17" s="65">
        <f>+'FLUJO DE CARTERA'!BF212</f>
        <v>30133899.721875001</v>
      </c>
      <c r="BF17" s="65">
        <f>+'FLUJO DE CARTERA'!BG212</f>
        <v>30133899.721875001</v>
      </c>
      <c r="BG17" s="65">
        <f>+'FLUJO DE CARTERA'!BH212</f>
        <v>30133899.721875001</v>
      </c>
      <c r="BH17" s="65">
        <f>+'FLUJO DE CARTERA'!BI212</f>
        <v>30133899.721875001</v>
      </c>
      <c r="BI17" s="65">
        <f>+'FLUJO DE CARTERA'!BJ212</f>
        <v>30133899.721875001</v>
      </c>
    </row>
    <row r="18" spans="1:61" x14ac:dyDescent="0.2">
      <c r="A18" s="64" t="s">
        <v>26</v>
      </c>
      <c r="B18" s="65">
        <f>+'FLUJO DE CARTERA'!C168</f>
        <v>283873632.31805772</v>
      </c>
      <c r="C18" s="65">
        <f>+'FLUJO DE CARTERA'!D168</f>
        <v>284955846.41552854</v>
      </c>
      <c r="D18" s="65">
        <f>+'FLUJO DE CARTERA'!E168</f>
        <v>286007291.53221476</v>
      </c>
      <c r="E18" s="65">
        <f>+'FLUJO DE CARTERA'!F168</f>
        <v>430543449.87263113</v>
      </c>
      <c r="F18" s="65">
        <f>+'FLUJO DE CARTERA'!G168</f>
        <v>284027732.6218304</v>
      </c>
      <c r="G18" s="65">
        <f>+'FLUJO DE CARTERA'!H168</f>
        <v>285054007.87752229</v>
      </c>
      <c r="H18" s="65">
        <f>+'FLUJO DE CARTERA'!I168</f>
        <v>286052438.32833153</v>
      </c>
      <c r="I18" s="65">
        <f>+'FLUJO DE CARTERA'!J168</f>
        <v>289080270.90602994</v>
      </c>
      <c r="J18" s="65">
        <f>+'FLUJO DE CARTERA'!K168</f>
        <v>289994244.35991579</v>
      </c>
      <c r="K18" s="65">
        <f>+'FLUJO DE CARTERA'!L168</f>
        <v>436325358.3930257</v>
      </c>
      <c r="L18" s="65">
        <f>+'FLUJO DE CARTERA'!M168</f>
        <v>287701357.83500522</v>
      </c>
      <c r="M18" s="65">
        <f>+'FLUJO DE CARTERA'!N168</f>
        <v>288606000.88491416</v>
      </c>
      <c r="N18" s="65">
        <f>+'FLUJO DE CARTERA'!O168</f>
        <v>274493585.75205886</v>
      </c>
      <c r="O18" s="65">
        <f>+'FLUJO DE CARTERA'!P168</f>
        <v>277717436.52730918</v>
      </c>
      <c r="P18" s="65">
        <f>+'FLUJO DE CARTERA'!Q168</f>
        <v>280892660.40493929</v>
      </c>
      <c r="Q18" s="65">
        <f>+'FLUJO DE CARTERA'!R168</f>
        <v>426030148.49011785</v>
      </c>
      <c r="R18" s="65">
        <f>+'FLUJO DE CARTERA'!S168</f>
        <v>283379795.10771358</v>
      </c>
      <c r="S18" s="65">
        <f>+'FLUJO DE CARTERA'!T168</f>
        <v>286461383.93000376</v>
      </c>
      <c r="T18" s="65">
        <f>+'FLUJO DE CARTERA'!U168</f>
        <v>289497021.13390464</v>
      </c>
      <c r="U18" s="65">
        <f>+'FLUJO DE CARTERA'!V168</f>
        <v>294401419.89751089</v>
      </c>
      <c r="V18" s="65">
        <f>+'FLUJO DE CARTERA'!W168</f>
        <v>297323199.72226661</v>
      </c>
      <c r="W18" s="65">
        <f>+'FLUJO DE CARTERA'!X168</f>
        <v>450302493.89284176</v>
      </c>
      <c r="X18" s="65">
        <f>+'FLUJO DE CARTERA'!Y168</f>
        <v>299104783.19742852</v>
      </c>
      <c r="Y18" s="65">
        <f>+'FLUJO DE CARTERA'!Z168</f>
        <v>301948778.5334782</v>
      </c>
      <c r="Z18" s="65">
        <f>+'FLUJO DE CARTERA'!AA168</f>
        <v>306679982.87934047</v>
      </c>
      <c r="AA18" s="65">
        <f>+'FLUJO DE CARTERA'!AB168</f>
        <v>310854021.79883343</v>
      </c>
      <c r="AB18" s="65">
        <f>+'FLUJO DE CARTERA'!AC168</f>
        <v>314970311.6180473</v>
      </c>
      <c r="AC18" s="65">
        <f>+'FLUJO DE CARTERA'!AD168</f>
        <v>478544370.64588499</v>
      </c>
      <c r="AD18" s="65">
        <f>+'FLUJO DE CARTERA'!AE168</f>
        <v>318853124.76367724</v>
      </c>
      <c r="AE18" s="65">
        <f>+'FLUJO DE CARTERA'!AF168</f>
        <v>322853581.73152941</v>
      </c>
      <c r="AF18" s="65">
        <f>+'FLUJO DE CARTERA'!AG168</f>
        <v>326798473.59270251</v>
      </c>
      <c r="AG18" s="65">
        <f>+'FLUJO DE CARTERA'!AH168</f>
        <v>332597998.30312186</v>
      </c>
      <c r="AH18" s="65">
        <f>+'FLUJO DE CARTERA'!AI168</f>
        <v>336409601.63686639</v>
      </c>
      <c r="AI18" s="65">
        <f>+'FLUJO DE CARTERA'!AJ168</f>
        <v>510252036.53749877</v>
      </c>
      <c r="AJ18" s="65">
        <f>+'FLUJO DE CARTERA'!AK168</f>
        <v>339417592.42985189</v>
      </c>
      <c r="AK18" s="65">
        <f>+'FLUJO DE CARTERA'!AL168</f>
        <v>343128257.81260121</v>
      </c>
      <c r="AL18" s="65">
        <f>+'FLUJO DE CARTERA'!AM168</f>
        <v>348708444.52806866</v>
      </c>
      <c r="AM18" s="65">
        <f>+'FLUJO DE CARTERA'!AN168</f>
        <v>353387164.18617147</v>
      </c>
      <c r="AN18" s="65">
        <f>+'FLUJO DE CARTERA'!AO168</f>
        <v>358003732.83252722</v>
      </c>
      <c r="AO18" s="65">
        <f>+'FLUJO DE CARTERA'!AP168</f>
        <v>543838059.61734033</v>
      </c>
      <c r="AP18" s="65">
        <f>+'FLUJO DE CARTERA'!AQ168</f>
        <v>362302968.63107878</v>
      </c>
      <c r="AQ18" s="65">
        <f>+'FLUJO DE CARTERA'!AR168</f>
        <v>366796745.26756787</v>
      </c>
      <c r="AR18" s="65">
        <f>+'FLUJO DE CARTERA'!AS168</f>
        <v>371229828.6320343</v>
      </c>
      <c r="AS18" s="65">
        <f>+'FLUJO DE CARTERA'!AT168</f>
        <v>377499475.58161962</v>
      </c>
      <c r="AT18" s="65">
        <f>+'FLUJO DE CARTERA'!AU168</f>
        <v>381788776.8755486</v>
      </c>
      <c r="AU18" s="65">
        <f>+'FLUJO DE CARTERA'!AV168</f>
        <v>579029074.48919022</v>
      </c>
      <c r="AV18" s="65">
        <f>+'FLUJO DE CARTERA'!AW168</f>
        <v>385134834.6274175</v>
      </c>
      <c r="AW18" s="65">
        <f>+'FLUJO DE CARTERA'!AX168</f>
        <v>389313951.11752129</v>
      </c>
      <c r="AX18" s="65">
        <f>+'FLUJO DE CARTERA'!AY168</f>
        <v>395342916.17415434</v>
      </c>
      <c r="AY18" s="65">
        <f>+'FLUJO DE CARTERA'!AZ168</f>
        <v>400564345.48032022</v>
      </c>
      <c r="AZ18" s="65">
        <f>+'FLUJO DE CARTERA'!BA168</f>
        <v>405716102.45217669</v>
      </c>
      <c r="BA18" s="65">
        <f>+'FLUJO DE CARTERA'!BB168</f>
        <v>616198032.45317841</v>
      </c>
      <c r="BB18" s="65">
        <f>+'FLUJO DE CARTERA'!BC168</f>
        <v>410430974.65117466</v>
      </c>
      <c r="BC18" s="65">
        <f>+'FLUJO DE CARTERA'!BD168</f>
        <v>415445100.62357163</v>
      </c>
      <c r="BD18" s="65">
        <f>+'FLUJO DE CARTERA'!BE168</f>
        <v>420390730.56582475</v>
      </c>
      <c r="BE18" s="65">
        <f>+'FLUJO DE CARTERA'!BF168</f>
        <v>427153919.48558187</v>
      </c>
      <c r="BF18" s="65">
        <f>+'FLUJO DE CARTERA'!BG168</f>
        <v>431940224.25893855</v>
      </c>
      <c r="BG18" s="65">
        <f>+'FLUJO DE CARTERA'!BH168</f>
        <v>436659960.37444127</v>
      </c>
      <c r="BH18" s="65">
        <f>+'FLUJO DE CARTERA'!BI168</f>
        <v>441313672.88066739</v>
      </c>
      <c r="BI18" s="65">
        <f>+'FLUJO DE CARTERA'!BJ168</f>
        <v>445901910.02447468</v>
      </c>
    </row>
    <row r="19" spans="1:61" x14ac:dyDescent="0.2">
      <c r="A19" s="66" t="s">
        <v>35</v>
      </c>
      <c r="B19" s="66">
        <f>+SUM(B10:B12)-SUM(B14:B18)-B13</f>
        <v>10238885555.181942</v>
      </c>
      <c r="C19" s="66">
        <f t="shared" ref="C19:BI19" si="12">+SUM(C10:C12)-SUM(C14:C18)-C13</f>
        <v>10276665535.318256</v>
      </c>
      <c r="D19" s="66">
        <f t="shared" si="12"/>
        <v>10313375832.855246</v>
      </c>
      <c r="E19" s="66">
        <f t="shared" si="12"/>
        <v>10205537052.122971</v>
      </c>
      <c r="F19" s="66">
        <f t="shared" si="12"/>
        <v>10242412641.879501</v>
      </c>
      <c r="G19" s="66">
        <f t="shared" si="12"/>
        <v>10278287726.560995</v>
      </c>
      <c r="H19" s="66">
        <f t="shared" si="12"/>
        <v>10387082235.020029</v>
      </c>
      <c r="I19" s="66">
        <f t="shared" si="12"/>
        <v>10419922654.729002</v>
      </c>
      <c r="J19" s="66">
        <f t="shared" si="12"/>
        <v>10451877523.264557</v>
      </c>
      <c r="K19" s="66">
        <f t="shared" si="12"/>
        <v>10337535846.33433</v>
      </c>
      <c r="L19" s="66">
        <f t="shared" si="12"/>
        <v>10370041010.810942</v>
      </c>
      <c r="M19" s="66">
        <f t="shared" si="12"/>
        <v>10476516113.092117</v>
      </c>
      <c r="N19" s="66">
        <f t="shared" si="12"/>
        <v>10599559879.308289</v>
      </c>
      <c r="O19" s="66">
        <f t="shared" si="12"/>
        <v>10720747716.996832</v>
      </c>
      <c r="P19" s="66">
        <f t="shared" si="12"/>
        <v>10840111747.580902</v>
      </c>
      <c r="Q19" s="66">
        <f t="shared" si="12"/>
        <v>10815673457.128994</v>
      </c>
      <c r="R19" s="66">
        <f t="shared" si="12"/>
        <v>10933287553.145828</v>
      </c>
      <c r="S19" s="66">
        <f t="shared" si="12"/>
        <v>11049147827.232145</v>
      </c>
      <c r="T19" s="66">
        <f t="shared" si="12"/>
        <v>11236332575.215151</v>
      </c>
      <c r="U19" s="66">
        <f t="shared" si="12"/>
        <v>11347847288.133102</v>
      </c>
      <c r="V19" s="66">
        <f t="shared" si="12"/>
        <v>11457708735.667091</v>
      </c>
      <c r="W19" s="66">
        <f t="shared" si="12"/>
        <v>11415844461.667101</v>
      </c>
      <c r="X19" s="66">
        <f t="shared" si="12"/>
        <v>11524390396.837317</v>
      </c>
      <c r="Y19" s="66">
        <f t="shared" si="12"/>
        <v>11704964884.317432</v>
      </c>
      <c r="Z19" s="66">
        <f t="shared" si="12"/>
        <v>11864274202.518553</v>
      </c>
      <c r="AA19" s="66">
        <f t="shared" si="12"/>
        <v>12021379427.760881</v>
      </c>
      <c r="AB19" s="66">
        <f t="shared" si="12"/>
        <v>12176308348.979425</v>
      </c>
      <c r="AC19" s="66">
        <f t="shared" si="12"/>
        <v>12169573617.336815</v>
      </c>
      <c r="AD19" s="66">
        <f t="shared" si="12"/>
        <v>12322257884.142569</v>
      </c>
      <c r="AE19" s="66">
        <f t="shared" si="12"/>
        <v>12472821413.832172</v>
      </c>
      <c r="AF19" s="66">
        <f t="shared" si="12"/>
        <v>12694170171.073683</v>
      </c>
      <c r="AG19" s="66">
        <f t="shared" si="12"/>
        <v>12839646516.662169</v>
      </c>
      <c r="AH19" s="66">
        <f t="shared" si="12"/>
        <v>12983093133.43236</v>
      </c>
      <c r="AI19" s="66">
        <f t="shared" si="12"/>
        <v>12954451618.298349</v>
      </c>
      <c r="AJ19" s="66">
        <f t="shared" si="12"/>
        <v>13096075494.740334</v>
      </c>
      <c r="AK19" s="66">
        <f t="shared" si="12"/>
        <v>13309052843.112556</v>
      </c>
      <c r="AL19" s="66">
        <f t="shared" si="12"/>
        <v>13487624162.921209</v>
      </c>
      <c r="AM19" s="66">
        <f t="shared" si="12"/>
        <v>13663823383.308197</v>
      </c>
      <c r="AN19" s="66">
        <f t="shared" si="12"/>
        <v>13837671722.841171</v>
      </c>
      <c r="AO19" s="66">
        <f t="shared" si="12"/>
        <v>13827911054.042301</v>
      </c>
      <c r="AP19" s="66">
        <f t="shared" si="12"/>
        <v>13999423707.832832</v>
      </c>
      <c r="AQ19" s="66">
        <f t="shared" si="12"/>
        <v>14168619899.325861</v>
      </c>
      <c r="AR19" s="66">
        <f t="shared" si="12"/>
        <v>14407911674.070862</v>
      </c>
      <c r="AS19" s="66">
        <f t="shared" si="12"/>
        <v>14571620177.483191</v>
      </c>
      <c r="AT19" s="66">
        <f t="shared" si="12"/>
        <v>14733088479.316286</v>
      </c>
      <c r="AU19" s="66">
        <f t="shared" si="12"/>
        <v>14699328181.503567</v>
      </c>
      <c r="AV19" s="66">
        <f t="shared" si="12"/>
        <v>14858831293.851728</v>
      </c>
      <c r="AW19" s="66">
        <f t="shared" si="12"/>
        <v>15088937033.43771</v>
      </c>
      <c r="AX19" s="66">
        <f t="shared" si="12"/>
        <v>15288221793.078062</v>
      </c>
      <c r="AY19" s="66">
        <f t="shared" si="12"/>
        <v>15484847389.186308</v>
      </c>
      <c r="AZ19" s="66">
        <f t="shared" si="12"/>
        <v>15678832951.388809</v>
      </c>
      <c r="BA19" s="66">
        <f t="shared" si="12"/>
        <v>15664798532.411158</v>
      </c>
      <c r="BB19" s="66">
        <f t="shared" si="12"/>
        <v>15856171206.562967</v>
      </c>
      <c r="BC19" s="66">
        <f t="shared" si="12"/>
        <v>16044929612.838467</v>
      </c>
      <c r="BD19" s="66">
        <f t="shared" si="12"/>
        <v>16303058259.085678</v>
      </c>
      <c r="BE19" s="66">
        <f t="shared" si="12"/>
        <v>16485735748.407902</v>
      </c>
      <c r="BF19" s="66">
        <f t="shared" si="12"/>
        <v>16665872531.306244</v>
      </c>
      <c r="BG19" s="66">
        <f t="shared" si="12"/>
        <v>16843489410.489767</v>
      </c>
      <c r="BH19" s="66">
        <f t="shared" si="12"/>
        <v>17018607310.735361</v>
      </c>
      <c r="BI19" s="66">
        <f t="shared" si="12"/>
        <v>17263790357.055355</v>
      </c>
    </row>
    <row r="20" spans="1:61" x14ac:dyDescent="0.2">
      <c r="A20" s="94" t="s">
        <v>197</v>
      </c>
      <c r="B20" s="238">
        <f>+B11/B10</f>
        <v>1.2500000000000001E-2</v>
      </c>
      <c r="C20" s="238">
        <f t="shared" ref="C20:BI20" si="13">+C11/C10</f>
        <v>1.2500000000000001E-2</v>
      </c>
      <c r="D20" s="238">
        <f t="shared" si="13"/>
        <v>1.2499999999999999E-2</v>
      </c>
      <c r="E20" s="238">
        <f t="shared" si="13"/>
        <v>1.2499999999999995E-2</v>
      </c>
      <c r="F20" s="238">
        <f t="shared" si="13"/>
        <v>1.2499999999999995E-2</v>
      </c>
      <c r="G20" s="238">
        <f t="shared" si="13"/>
        <v>1.2499999999999999E-2</v>
      </c>
      <c r="H20" s="238">
        <f t="shared" si="13"/>
        <v>1.2500000000000001E-2</v>
      </c>
      <c r="I20" s="238">
        <f t="shared" si="13"/>
        <v>1.2500000000000001E-2</v>
      </c>
      <c r="J20" s="238">
        <f t="shared" si="13"/>
        <v>1.2500000000000001E-2</v>
      </c>
      <c r="K20" s="238">
        <f t="shared" si="13"/>
        <v>1.2499999999999999E-2</v>
      </c>
      <c r="L20" s="238">
        <f t="shared" si="13"/>
        <v>1.2499999999999999E-2</v>
      </c>
      <c r="M20" s="238">
        <f t="shared" si="13"/>
        <v>1.2499999999999999E-2</v>
      </c>
      <c r="N20" s="238">
        <f t="shared" si="13"/>
        <v>1.3499999999999995E-2</v>
      </c>
      <c r="O20" s="238">
        <f t="shared" si="13"/>
        <v>1.3499999999999996E-2</v>
      </c>
      <c r="P20" s="238">
        <f t="shared" si="13"/>
        <v>1.3499999999999993E-2</v>
      </c>
      <c r="Q20" s="238">
        <f t="shared" si="13"/>
        <v>1.3499999999999993E-2</v>
      </c>
      <c r="R20" s="238">
        <f t="shared" si="13"/>
        <v>1.3499999999999993E-2</v>
      </c>
      <c r="S20" s="238">
        <f t="shared" si="13"/>
        <v>1.3499999999999991E-2</v>
      </c>
      <c r="T20" s="238">
        <f t="shared" si="13"/>
        <v>1.3499999999999993E-2</v>
      </c>
      <c r="U20" s="238">
        <f t="shared" si="13"/>
        <v>1.3499999999999991E-2</v>
      </c>
      <c r="V20" s="238">
        <f t="shared" si="13"/>
        <v>1.3499999999999993E-2</v>
      </c>
      <c r="W20" s="238">
        <f t="shared" si="13"/>
        <v>1.3499999999999993E-2</v>
      </c>
      <c r="X20" s="238">
        <f t="shared" si="13"/>
        <v>1.3499999999999995E-2</v>
      </c>
      <c r="Y20" s="238">
        <f t="shared" si="13"/>
        <v>1.3499999999999995E-2</v>
      </c>
      <c r="Z20" s="238">
        <f t="shared" si="13"/>
        <v>1.3499999999999996E-2</v>
      </c>
      <c r="AA20" s="238">
        <f t="shared" si="13"/>
        <v>1.3499999999999996E-2</v>
      </c>
      <c r="AB20" s="238">
        <f t="shared" si="13"/>
        <v>1.3499999999999995E-2</v>
      </c>
      <c r="AC20" s="238">
        <f t="shared" si="13"/>
        <v>1.3499999999999995E-2</v>
      </c>
      <c r="AD20" s="238">
        <f t="shared" si="13"/>
        <v>1.3499999999999995E-2</v>
      </c>
      <c r="AE20" s="238">
        <f t="shared" si="13"/>
        <v>1.3499999999999993E-2</v>
      </c>
      <c r="AF20" s="238">
        <f t="shared" si="13"/>
        <v>1.3499999999999993E-2</v>
      </c>
      <c r="AG20" s="238">
        <f t="shared" si="13"/>
        <v>1.3499999999999995E-2</v>
      </c>
      <c r="AH20" s="238">
        <f t="shared" si="13"/>
        <v>1.3499999999999996E-2</v>
      </c>
      <c r="AI20" s="238">
        <f t="shared" si="13"/>
        <v>1.3499999999999998E-2</v>
      </c>
      <c r="AJ20" s="238">
        <f t="shared" si="13"/>
        <v>1.3499999999999998E-2</v>
      </c>
      <c r="AK20" s="238">
        <f t="shared" si="13"/>
        <v>1.3499999999999998E-2</v>
      </c>
      <c r="AL20" s="238">
        <f t="shared" si="13"/>
        <v>1.3499999999999998E-2</v>
      </c>
      <c r="AM20" s="238">
        <f t="shared" si="13"/>
        <v>1.3499999999999998E-2</v>
      </c>
      <c r="AN20" s="238">
        <f t="shared" si="13"/>
        <v>1.35E-2</v>
      </c>
      <c r="AO20" s="238">
        <f t="shared" si="13"/>
        <v>1.3500000000000002E-2</v>
      </c>
      <c r="AP20" s="238">
        <f t="shared" si="13"/>
        <v>1.3500000000000003E-2</v>
      </c>
      <c r="AQ20" s="238">
        <f t="shared" si="13"/>
        <v>1.3500000000000003E-2</v>
      </c>
      <c r="AR20" s="238">
        <f t="shared" si="13"/>
        <v>1.3500000000000003E-2</v>
      </c>
      <c r="AS20" s="238">
        <f t="shared" si="13"/>
        <v>1.3500000000000003E-2</v>
      </c>
      <c r="AT20" s="238">
        <f t="shared" si="13"/>
        <v>1.3500000000000005E-2</v>
      </c>
      <c r="AU20" s="238">
        <f t="shared" si="13"/>
        <v>1.3500000000000005E-2</v>
      </c>
      <c r="AV20" s="238">
        <f t="shared" si="13"/>
        <v>1.3500000000000005E-2</v>
      </c>
      <c r="AW20" s="238">
        <f t="shared" si="13"/>
        <v>1.3500000000000007E-2</v>
      </c>
      <c r="AX20" s="238">
        <f t="shared" si="13"/>
        <v>1.3500000000000007E-2</v>
      </c>
      <c r="AY20" s="238">
        <f t="shared" si="13"/>
        <v>1.3500000000000009E-2</v>
      </c>
      <c r="AZ20" s="238">
        <f t="shared" si="13"/>
        <v>1.3500000000000009E-2</v>
      </c>
      <c r="BA20" s="238">
        <f t="shared" si="13"/>
        <v>1.3500000000000012E-2</v>
      </c>
      <c r="BB20" s="238">
        <f t="shared" si="13"/>
        <v>1.3500000000000014E-2</v>
      </c>
      <c r="BC20" s="238">
        <f t="shared" si="13"/>
        <v>1.3500000000000014E-2</v>
      </c>
      <c r="BD20" s="238">
        <f t="shared" si="13"/>
        <v>1.3500000000000014E-2</v>
      </c>
      <c r="BE20" s="238">
        <f t="shared" si="13"/>
        <v>1.3500000000000012E-2</v>
      </c>
      <c r="BF20" s="238">
        <f t="shared" si="13"/>
        <v>1.3500000000000012E-2</v>
      </c>
      <c r="BG20" s="238">
        <f t="shared" si="13"/>
        <v>1.3500000000000014E-2</v>
      </c>
      <c r="BH20" s="238">
        <f t="shared" si="13"/>
        <v>1.3500000000000017E-2</v>
      </c>
      <c r="BI20" s="238">
        <f t="shared" si="13"/>
        <v>1.3500000000000019E-2</v>
      </c>
    </row>
    <row r="21" spans="1:61" x14ac:dyDescent="0.2">
      <c r="A21" s="94" t="s">
        <v>69</v>
      </c>
      <c r="B21" s="94">
        <f>+B50</f>
        <v>1600</v>
      </c>
      <c r="C21" s="94">
        <f t="shared" ref="C21:BI21" si="14">+C50</f>
        <v>1595</v>
      </c>
      <c r="D21" s="94">
        <f t="shared" si="14"/>
        <v>1590</v>
      </c>
      <c r="E21" s="94">
        <f t="shared" si="14"/>
        <v>1585</v>
      </c>
      <c r="F21" s="94">
        <f t="shared" si="14"/>
        <v>1580</v>
      </c>
      <c r="G21" s="94">
        <f t="shared" si="14"/>
        <v>1575</v>
      </c>
      <c r="H21" s="94">
        <f t="shared" si="14"/>
        <v>1570</v>
      </c>
      <c r="I21" s="94">
        <f t="shared" si="14"/>
        <v>1565</v>
      </c>
      <c r="J21" s="94">
        <f t="shared" si="14"/>
        <v>1560</v>
      </c>
      <c r="K21" s="94">
        <f t="shared" si="14"/>
        <v>1555</v>
      </c>
      <c r="L21" s="94">
        <f t="shared" si="14"/>
        <v>1550</v>
      </c>
      <c r="M21" s="94">
        <f t="shared" si="14"/>
        <v>1545</v>
      </c>
      <c r="N21" s="94">
        <f t="shared" si="14"/>
        <v>1540</v>
      </c>
      <c r="O21" s="94">
        <f t="shared" si="14"/>
        <v>1539</v>
      </c>
      <c r="P21" s="94">
        <f t="shared" si="14"/>
        <v>1538</v>
      </c>
      <c r="Q21" s="94">
        <f t="shared" si="14"/>
        <v>1537</v>
      </c>
      <c r="R21" s="94">
        <f t="shared" si="14"/>
        <v>1536</v>
      </c>
      <c r="S21" s="94">
        <f t="shared" si="14"/>
        <v>1535</v>
      </c>
      <c r="T21" s="94">
        <f t="shared" si="14"/>
        <v>1534</v>
      </c>
      <c r="U21" s="94">
        <f t="shared" si="14"/>
        <v>1533</v>
      </c>
      <c r="V21" s="94">
        <f t="shared" si="14"/>
        <v>1532</v>
      </c>
      <c r="W21" s="94">
        <f t="shared" si="14"/>
        <v>1531</v>
      </c>
      <c r="X21" s="94">
        <f t="shared" si="14"/>
        <v>1530</v>
      </c>
      <c r="Y21" s="94">
        <f t="shared" si="14"/>
        <v>1529</v>
      </c>
      <c r="Z21" s="94">
        <f t="shared" si="14"/>
        <v>1528</v>
      </c>
      <c r="AA21" s="94">
        <f t="shared" si="14"/>
        <v>1530</v>
      </c>
      <c r="AB21" s="94">
        <f t="shared" si="14"/>
        <v>1532</v>
      </c>
      <c r="AC21" s="94">
        <f t="shared" si="14"/>
        <v>1534</v>
      </c>
      <c r="AD21" s="94">
        <f t="shared" si="14"/>
        <v>1536</v>
      </c>
      <c r="AE21" s="94">
        <f t="shared" si="14"/>
        <v>1538</v>
      </c>
      <c r="AF21" s="94">
        <f t="shared" si="14"/>
        <v>1540</v>
      </c>
      <c r="AG21" s="94">
        <f t="shared" si="14"/>
        <v>1542</v>
      </c>
      <c r="AH21" s="94">
        <f t="shared" si="14"/>
        <v>1544</v>
      </c>
      <c r="AI21" s="94">
        <f t="shared" si="14"/>
        <v>1546</v>
      </c>
      <c r="AJ21" s="94">
        <f t="shared" si="14"/>
        <v>1548</v>
      </c>
      <c r="AK21" s="94">
        <f t="shared" si="14"/>
        <v>1550</v>
      </c>
      <c r="AL21" s="94">
        <f t="shared" si="14"/>
        <v>1552</v>
      </c>
      <c r="AM21" s="94">
        <f t="shared" si="14"/>
        <v>1557</v>
      </c>
      <c r="AN21" s="94">
        <f t="shared" si="14"/>
        <v>1562</v>
      </c>
      <c r="AO21" s="94">
        <f t="shared" si="14"/>
        <v>1567</v>
      </c>
      <c r="AP21" s="94">
        <f t="shared" si="14"/>
        <v>1572</v>
      </c>
      <c r="AQ21" s="94">
        <f t="shared" si="14"/>
        <v>1577</v>
      </c>
      <c r="AR21" s="94">
        <f t="shared" si="14"/>
        <v>1582</v>
      </c>
      <c r="AS21" s="94">
        <f t="shared" si="14"/>
        <v>1587</v>
      </c>
      <c r="AT21" s="94">
        <f t="shared" si="14"/>
        <v>1592</v>
      </c>
      <c r="AU21" s="94">
        <f t="shared" si="14"/>
        <v>1597</v>
      </c>
      <c r="AV21" s="94">
        <f t="shared" si="14"/>
        <v>1602</v>
      </c>
      <c r="AW21" s="94">
        <f t="shared" si="14"/>
        <v>1607</v>
      </c>
      <c r="AX21" s="94">
        <f t="shared" si="14"/>
        <v>1612</v>
      </c>
      <c r="AY21" s="94">
        <f t="shared" si="14"/>
        <v>1620</v>
      </c>
      <c r="AZ21" s="94">
        <f t="shared" si="14"/>
        <v>1628</v>
      </c>
      <c r="BA21" s="94">
        <f t="shared" si="14"/>
        <v>1636</v>
      </c>
      <c r="BB21" s="94">
        <f t="shared" si="14"/>
        <v>1644</v>
      </c>
      <c r="BC21" s="94">
        <f t="shared" si="14"/>
        <v>1652</v>
      </c>
      <c r="BD21" s="94">
        <f t="shared" si="14"/>
        <v>1660</v>
      </c>
      <c r="BE21" s="94">
        <f t="shared" si="14"/>
        <v>1668</v>
      </c>
      <c r="BF21" s="94">
        <f t="shared" si="14"/>
        <v>1676</v>
      </c>
      <c r="BG21" s="94">
        <f t="shared" si="14"/>
        <v>1684</v>
      </c>
      <c r="BH21" s="94">
        <f t="shared" si="14"/>
        <v>1692</v>
      </c>
      <c r="BI21" s="94">
        <f t="shared" si="14"/>
        <v>1700</v>
      </c>
    </row>
    <row r="22" spans="1:61" x14ac:dyDescent="0.2">
      <c r="A22" s="143" t="s">
        <v>1462</v>
      </c>
      <c r="B22" s="299">
        <f>+B19*PARÁMETROS!$C$5</f>
        <v>307166566.65545827</v>
      </c>
      <c r="C22" s="299">
        <f>+C19*PARÁMETROS!$C$5</f>
        <v>308299966.05954766</v>
      </c>
      <c r="D22" s="299">
        <f>+D19*PARÁMETROS!$C$5</f>
        <v>309401274.98565733</v>
      </c>
      <c r="E22" s="299">
        <f>+E19*PARÁMETROS!$C$5</f>
        <v>306166111.56368911</v>
      </c>
      <c r="F22" s="299">
        <f>+F19*PARÁMETROS!$C$5</f>
        <v>307272379.25638503</v>
      </c>
      <c r="G22" s="299">
        <f>+G19*PARÁMETROS!$C$5</f>
        <v>308348631.79682982</v>
      </c>
      <c r="H22" s="299">
        <f>+H19*PARÁMETROS!$C$5</f>
        <v>311612467.05060089</v>
      </c>
      <c r="I22" s="299">
        <f>+I19*PARÁMETROS!$C$5</f>
        <v>312597679.64187002</v>
      </c>
      <c r="J22" s="299">
        <f>+J19*PARÁMETROS!$C$5</f>
        <v>313556325.69793671</v>
      </c>
      <c r="K22" s="299">
        <f>+K19*PARÁMETROS!$C$5</f>
        <v>310126075.39002985</v>
      </c>
      <c r="L22" s="299">
        <f>+L19*PARÁMETROS!$C$5</f>
        <v>311101230.32432824</v>
      </c>
      <c r="M22" s="299">
        <f>+M19*PARÁMETROS!$C$5</f>
        <v>314295483.3927635</v>
      </c>
      <c r="N22" s="299">
        <f>+N19*PARÁMETROS!$D$5</f>
        <v>317986796.37924862</v>
      </c>
      <c r="O22" s="299">
        <f>+O19*PARÁMETROS!$D$5</f>
        <v>321622431.50990492</v>
      </c>
      <c r="P22" s="299">
        <f>+P19*PARÁMETROS!$D$5</f>
        <v>325203352.42742705</v>
      </c>
      <c r="Q22" s="299">
        <f>+Q19*PARÁMETROS!$D$5</f>
        <v>324470203.71386981</v>
      </c>
      <c r="R22" s="299">
        <f>+R19*PARÁMETROS!$D$5</f>
        <v>327998626.59437484</v>
      </c>
      <c r="S22" s="299">
        <f>+S19*PARÁMETROS!$D$5</f>
        <v>331474434.81696433</v>
      </c>
      <c r="T22" s="299">
        <f>+T19*PARÁMETROS!$D$5</f>
        <v>337089977.25645453</v>
      </c>
      <c r="U22" s="299">
        <f>+U19*PARÁMETROS!$D$5</f>
        <v>340435418.64399308</v>
      </c>
      <c r="V22" s="299">
        <f>+V19*PARÁMETROS!$D$5</f>
        <v>343731262.07001275</v>
      </c>
      <c r="W22" s="299">
        <f>+W19*PARÁMETROS!$D$5</f>
        <v>342475333.85001302</v>
      </c>
      <c r="X22" s="299">
        <f>+X19*PARÁMETROS!$D$5</f>
        <v>345731711.90511948</v>
      </c>
      <c r="Y22" s="299">
        <f>+Y19*PARÁMETROS!$D$5</f>
        <v>351148946.52952296</v>
      </c>
      <c r="Z22" s="299">
        <f>+Z19*PARÁMETROS!$E$5</f>
        <v>355928226.07555658</v>
      </c>
      <c r="AA22" s="299">
        <f>+AA19*PARÁMETROS!$E$5</f>
        <v>360641382.83282644</v>
      </c>
      <c r="AB22" s="299">
        <f>+AB19*PARÁMETROS!$E$5</f>
        <v>365289250.46938276</v>
      </c>
      <c r="AC22" s="299">
        <f>+AC19*PARÁMETROS!$E$5</f>
        <v>365087208.52010441</v>
      </c>
      <c r="AD22" s="299">
        <f>+AD19*PARÁMETROS!$E$5</f>
        <v>369667736.52427703</v>
      </c>
      <c r="AE22" s="299">
        <f>+AE19*PARÁMETROS!$E$5</f>
        <v>374184642.41496515</v>
      </c>
      <c r="AF22" s="299">
        <f>+AF19*PARÁMETROS!$E$5</f>
        <v>380825105.13221049</v>
      </c>
      <c r="AG22" s="299">
        <f>+AG19*PARÁMETROS!$E$5</f>
        <v>385189395.49986506</v>
      </c>
      <c r="AH22" s="299">
        <f>+AH19*PARÁMETROS!$E$5</f>
        <v>389492794.00297076</v>
      </c>
      <c r="AI22" s="299">
        <f>+AI19*PARÁMETROS!$E$5</f>
        <v>388633548.54895049</v>
      </c>
      <c r="AJ22" s="299">
        <f>+AJ19*PARÁMETROS!$E$5</f>
        <v>392882264.84220999</v>
      </c>
      <c r="AK22" s="299">
        <f>+AK19*PARÁMETROS!$E$5</f>
        <v>399271585.29337668</v>
      </c>
      <c r="AL22" s="299">
        <f>+AL19*PARÁMETROS!$F$5</f>
        <v>404628724.88763624</v>
      </c>
      <c r="AM22" s="299">
        <f>+AM19*PARÁMETROS!$F$5</f>
        <v>409914701.49924588</v>
      </c>
      <c r="AN22" s="299">
        <f>+AN19*PARÁMETROS!$F$5</f>
        <v>415130151.68523514</v>
      </c>
      <c r="AO22" s="299">
        <f>+AO19*PARÁMETROS!$F$5</f>
        <v>414837331.62126905</v>
      </c>
      <c r="AP22" s="299">
        <f>+AP19*PARÁMETROS!$F$5</f>
        <v>419982711.23498493</v>
      </c>
      <c r="AQ22" s="299">
        <f>+AQ19*PARÁMETROS!$F$5</f>
        <v>425058596.97977579</v>
      </c>
      <c r="AR22" s="299">
        <f>+AR19*PARÁMETROS!$F$5</f>
        <v>432237350.22212583</v>
      </c>
      <c r="AS22" s="299">
        <f>+AS19*PARÁMETROS!$F$5</f>
        <v>437148605.32449567</v>
      </c>
      <c r="AT22" s="299">
        <f>+AT19*PARÁMETROS!$F$5</f>
        <v>441992654.37948859</v>
      </c>
      <c r="AU22" s="299">
        <f>+AU19*PARÁMETROS!$F$5</f>
        <v>440979845.44510698</v>
      </c>
      <c r="AV22" s="299">
        <f>+AV19*PARÁMETROS!$F$5</f>
        <v>445764938.81555182</v>
      </c>
      <c r="AW22" s="299">
        <f>+AW19*PARÁMETROS!$F$5</f>
        <v>452668111.00313127</v>
      </c>
      <c r="AX22" s="299">
        <f>+AX19*PARÁMETROS!$G$5</f>
        <v>458646653.79234183</v>
      </c>
      <c r="AY22" s="299">
        <f>+AY19*PARÁMETROS!$G$5</f>
        <v>464545421.6755892</v>
      </c>
      <c r="AZ22" s="299">
        <f>+AZ19*PARÁMETROS!$G$5</f>
        <v>470364988.54166424</v>
      </c>
      <c r="BA22" s="299">
        <f>+BA19*PARÁMETROS!$G$5</f>
        <v>469943955.97233468</v>
      </c>
      <c r="BB22" s="299">
        <f>+BB19*PARÁMETROS!$G$5</f>
        <v>475685136.19688898</v>
      </c>
      <c r="BC22" s="299">
        <f>+BC19*PARÁMETROS!$G$5</f>
        <v>481347888.38515401</v>
      </c>
      <c r="BD22" s="299">
        <f>+BD19*PARÁMETROS!$G$5</f>
        <v>489091747.77257031</v>
      </c>
      <c r="BE22" s="299">
        <f>+BE19*PARÁMETROS!$G$5</f>
        <v>494572072.45223701</v>
      </c>
      <c r="BF22" s="299">
        <f>+BF19*PARÁMETROS!$G$5</f>
        <v>499976175.93918729</v>
      </c>
      <c r="BG22" s="299">
        <f>+BG19*PARÁMETROS!$G$5</f>
        <v>505304682.31469297</v>
      </c>
      <c r="BH22" s="299">
        <f>+BH19*PARÁMETROS!$G$5</f>
        <v>510558219.32206082</v>
      </c>
      <c r="BI22" s="299">
        <f>+BI19*PARÁMETROS!$G$5</f>
        <v>517913710.71166062</v>
      </c>
    </row>
    <row r="23" spans="1:61" x14ac:dyDescent="0.2">
      <c r="A23" s="1" t="s">
        <v>1458</v>
      </c>
      <c r="B23" s="287">
        <v>0.01</v>
      </c>
      <c r="C23" s="287">
        <f>+B23+0.02%</f>
        <v>1.0200000000000001E-2</v>
      </c>
      <c r="D23" s="287">
        <f t="shared" ref="D23:BI23" si="15">+C23+0.02%</f>
        <v>1.0400000000000001E-2</v>
      </c>
      <c r="E23" s="287">
        <f t="shared" si="15"/>
        <v>1.0600000000000002E-2</v>
      </c>
      <c r="F23" s="287">
        <f t="shared" si="15"/>
        <v>1.0800000000000002E-2</v>
      </c>
      <c r="G23" s="287">
        <f t="shared" si="15"/>
        <v>1.1000000000000003E-2</v>
      </c>
      <c r="H23" s="287">
        <f t="shared" si="15"/>
        <v>1.1200000000000003E-2</v>
      </c>
      <c r="I23" s="287">
        <f t="shared" si="15"/>
        <v>1.1400000000000004E-2</v>
      </c>
      <c r="J23" s="287">
        <f t="shared" si="15"/>
        <v>1.1600000000000004E-2</v>
      </c>
      <c r="K23" s="287">
        <f t="shared" si="15"/>
        <v>1.1800000000000005E-2</v>
      </c>
      <c r="L23" s="287">
        <f t="shared" si="15"/>
        <v>1.2000000000000005E-2</v>
      </c>
      <c r="M23" s="287">
        <f t="shared" si="15"/>
        <v>1.2200000000000006E-2</v>
      </c>
      <c r="N23" s="287">
        <f t="shared" si="15"/>
        <v>1.2400000000000007E-2</v>
      </c>
      <c r="O23" s="287">
        <f t="shared" si="15"/>
        <v>1.2600000000000007E-2</v>
      </c>
      <c r="P23" s="287">
        <f t="shared" si="15"/>
        <v>1.2800000000000008E-2</v>
      </c>
      <c r="Q23" s="287">
        <f t="shared" si="15"/>
        <v>1.3000000000000008E-2</v>
      </c>
      <c r="R23" s="287">
        <f t="shared" si="15"/>
        <v>1.3200000000000009E-2</v>
      </c>
      <c r="S23" s="287">
        <f t="shared" si="15"/>
        <v>1.3400000000000009E-2</v>
      </c>
      <c r="T23" s="287">
        <f t="shared" si="15"/>
        <v>1.360000000000001E-2</v>
      </c>
      <c r="U23" s="287">
        <f t="shared" si="15"/>
        <v>1.380000000000001E-2</v>
      </c>
      <c r="V23" s="287">
        <f t="shared" si="15"/>
        <v>1.4000000000000011E-2</v>
      </c>
      <c r="W23" s="287">
        <f t="shared" si="15"/>
        <v>1.4200000000000011E-2</v>
      </c>
      <c r="X23" s="287">
        <f t="shared" si="15"/>
        <v>1.4400000000000012E-2</v>
      </c>
      <c r="Y23" s="287">
        <f t="shared" si="15"/>
        <v>1.4600000000000012E-2</v>
      </c>
      <c r="Z23" s="287">
        <f t="shared" si="15"/>
        <v>1.4800000000000013E-2</v>
      </c>
      <c r="AA23" s="287">
        <f t="shared" si="15"/>
        <v>1.5000000000000013E-2</v>
      </c>
      <c r="AB23" s="287">
        <f t="shared" si="15"/>
        <v>1.5200000000000014E-2</v>
      </c>
      <c r="AC23" s="287">
        <f t="shared" si="15"/>
        <v>1.5400000000000014E-2</v>
      </c>
      <c r="AD23" s="287">
        <f t="shared" si="15"/>
        <v>1.5600000000000015E-2</v>
      </c>
      <c r="AE23" s="287">
        <f t="shared" si="15"/>
        <v>1.5800000000000015E-2</v>
      </c>
      <c r="AF23" s="287">
        <f t="shared" si="15"/>
        <v>1.6000000000000014E-2</v>
      </c>
      <c r="AG23" s="287">
        <f t="shared" si="15"/>
        <v>1.6200000000000013E-2</v>
      </c>
      <c r="AH23" s="287">
        <f t="shared" si="15"/>
        <v>1.6400000000000012E-2</v>
      </c>
      <c r="AI23" s="287">
        <f t="shared" si="15"/>
        <v>1.6600000000000011E-2</v>
      </c>
      <c r="AJ23" s="287">
        <f t="shared" si="15"/>
        <v>1.6800000000000009E-2</v>
      </c>
      <c r="AK23" s="287">
        <f t="shared" si="15"/>
        <v>1.7000000000000008E-2</v>
      </c>
      <c r="AL23" s="287">
        <f t="shared" si="15"/>
        <v>1.7200000000000007E-2</v>
      </c>
      <c r="AM23" s="287">
        <f t="shared" si="15"/>
        <v>1.7400000000000006E-2</v>
      </c>
      <c r="AN23" s="287">
        <f t="shared" si="15"/>
        <v>1.7600000000000005E-2</v>
      </c>
      <c r="AO23" s="287">
        <f t="shared" si="15"/>
        <v>1.7800000000000003E-2</v>
      </c>
      <c r="AP23" s="287">
        <f t="shared" si="15"/>
        <v>1.8000000000000002E-2</v>
      </c>
      <c r="AQ23" s="287">
        <f t="shared" si="15"/>
        <v>1.8200000000000001E-2</v>
      </c>
      <c r="AR23" s="287">
        <f t="shared" si="15"/>
        <v>1.84E-2</v>
      </c>
      <c r="AS23" s="287">
        <f t="shared" si="15"/>
        <v>1.8599999999999998E-2</v>
      </c>
      <c r="AT23" s="287">
        <f t="shared" si="15"/>
        <v>1.8799999999999997E-2</v>
      </c>
      <c r="AU23" s="287">
        <f t="shared" si="15"/>
        <v>1.8999999999999996E-2</v>
      </c>
      <c r="AV23" s="287">
        <f t="shared" si="15"/>
        <v>1.9199999999999995E-2</v>
      </c>
      <c r="AW23" s="287">
        <f t="shared" si="15"/>
        <v>1.9399999999999994E-2</v>
      </c>
      <c r="AX23" s="287">
        <f t="shared" si="15"/>
        <v>1.9599999999999992E-2</v>
      </c>
      <c r="AY23" s="287">
        <f t="shared" si="15"/>
        <v>1.9799999999999991E-2</v>
      </c>
      <c r="AZ23" s="287">
        <f t="shared" si="15"/>
        <v>1.999999999999999E-2</v>
      </c>
      <c r="BA23" s="287">
        <f t="shared" si="15"/>
        <v>2.0199999999999989E-2</v>
      </c>
      <c r="BB23" s="287">
        <f t="shared" si="15"/>
        <v>2.0399999999999988E-2</v>
      </c>
      <c r="BC23" s="287">
        <f t="shared" si="15"/>
        <v>2.0599999999999986E-2</v>
      </c>
      <c r="BD23" s="287">
        <f t="shared" si="15"/>
        <v>2.0799999999999985E-2</v>
      </c>
      <c r="BE23" s="287">
        <f t="shared" si="15"/>
        <v>2.0999999999999984E-2</v>
      </c>
      <c r="BF23" s="287">
        <f t="shared" si="15"/>
        <v>2.1199999999999983E-2</v>
      </c>
      <c r="BG23" s="287">
        <f t="shared" si="15"/>
        <v>2.1399999999999982E-2</v>
      </c>
      <c r="BH23" s="287">
        <f t="shared" si="15"/>
        <v>2.159999999999998E-2</v>
      </c>
      <c r="BI23" s="287">
        <f t="shared" si="15"/>
        <v>2.1799999999999979E-2</v>
      </c>
    </row>
    <row r="24" spans="1:61" x14ac:dyDescent="0.2">
      <c r="A24" s="1" t="s">
        <v>1479</v>
      </c>
      <c r="B24" s="287">
        <v>0.6</v>
      </c>
      <c r="C24" s="218">
        <f>IF(B24&lt;100%,B24+0.75%,100%)</f>
        <v>0.60749999999999993</v>
      </c>
      <c r="D24" s="218">
        <f t="shared" ref="D24:BI24" si="16">IF(C24&lt;100%,C24+0.75%,100%)</f>
        <v>0.61499999999999988</v>
      </c>
      <c r="E24" s="218">
        <f t="shared" si="16"/>
        <v>0.62249999999999983</v>
      </c>
      <c r="F24" s="218">
        <f t="shared" si="16"/>
        <v>0.62999999999999978</v>
      </c>
      <c r="G24" s="218">
        <f t="shared" si="16"/>
        <v>0.63749999999999973</v>
      </c>
      <c r="H24" s="218">
        <f t="shared" si="16"/>
        <v>0.64499999999999968</v>
      </c>
      <c r="I24" s="218">
        <f t="shared" si="16"/>
        <v>0.65249999999999964</v>
      </c>
      <c r="J24" s="218">
        <f t="shared" si="16"/>
        <v>0.65999999999999959</v>
      </c>
      <c r="K24" s="218">
        <f t="shared" si="16"/>
        <v>0.66749999999999954</v>
      </c>
      <c r="L24" s="218">
        <f t="shared" si="16"/>
        <v>0.67499999999999949</v>
      </c>
      <c r="M24" s="218">
        <f t="shared" si="16"/>
        <v>0.68249999999999944</v>
      </c>
      <c r="N24" s="218">
        <f t="shared" si="16"/>
        <v>0.68999999999999939</v>
      </c>
      <c r="O24" s="218">
        <f t="shared" si="16"/>
        <v>0.69749999999999934</v>
      </c>
      <c r="P24" s="218">
        <f t="shared" si="16"/>
        <v>0.70499999999999929</v>
      </c>
      <c r="Q24" s="218">
        <f t="shared" si="16"/>
        <v>0.71249999999999925</v>
      </c>
      <c r="R24" s="218">
        <f t="shared" si="16"/>
        <v>0.7199999999999992</v>
      </c>
      <c r="S24" s="218">
        <f t="shared" si="16"/>
        <v>0.72749999999999915</v>
      </c>
      <c r="T24" s="218">
        <f t="shared" si="16"/>
        <v>0.7349999999999991</v>
      </c>
      <c r="U24" s="218">
        <f t="shared" si="16"/>
        <v>0.74249999999999905</v>
      </c>
      <c r="V24" s="218">
        <f t="shared" si="16"/>
        <v>0.749999999999999</v>
      </c>
      <c r="W24" s="218">
        <f t="shared" si="16"/>
        <v>0.75749999999999895</v>
      </c>
      <c r="X24" s="218">
        <f t="shared" si="16"/>
        <v>0.7649999999999989</v>
      </c>
      <c r="Y24" s="218">
        <f t="shared" si="16"/>
        <v>0.77249999999999885</v>
      </c>
      <c r="Z24" s="218">
        <f t="shared" si="16"/>
        <v>0.77999999999999881</v>
      </c>
      <c r="AA24" s="218">
        <f t="shared" si="16"/>
        <v>0.78749999999999876</v>
      </c>
      <c r="AB24" s="218">
        <f t="shared" si="16"/>
        <v>0.79499999999999871</v>
      </c>
      <c r="AC24" s="218">
        <f t="shared" si="16"/>
        <v>0.80249999999999866</v>
      </c>
      <c r="AD24" s="218">
        <f t="shared" si="16"/>
        <v>0.80999999999999861</v>
      </c>
      <c r="AE24" s="218">
        <f t="shared" si="16"/>
        <v>0.81749999999999856</v>
      </c>
      <c r="AF24" s="218">
        <f t="shared" si="16"/>
        <v>0.82499999999999851</v>
      </c>
      <c r="AG24" s="218">
        <f t="shared" si="16"/>
        <v>0.83249999999999846</v>
      </c>
      <c r="AH24" s="218">
        <f t="shared" si="16"/>
        <v>0.83999999999999841</v>
      </c>
      <c r="AI24" s="218">
        <f t="shared" si="16"/>
        <v>0.84749999999999837</v>
      </c>
      <c r="AJ24" s="218">
        <f t="shared" si="16"/>
        <v>0.85499999999999832</v>
      </c>
      <c r="AK24" s="218">
        <f t="shared" si="16"/>
        <v>0.86249999999999827</v>
      </c>
      <c r="AL24" s="218">
        <f t="shared" si="16"/>
        <v>0.86999999999999822</v>
      </c>
      <c r="AM24" s="218">
        <f t="shared" si="16"/>
        <v>0.87749999999999817</v>
      </c>
      <c r="AN24" s="218">
        <f t="shared" si="16"/>
        <v>0.88499999999999812</v>
      </c>
      <c r="AO24" s="218">
        <f t="shared" si="16"/>
        <v>0.89249999999999807</v>
      </c>
      <c r="AP24" s="218">
        <f t="shared" si="16"/>
        <v>0.89999999999999802</v>
      </c>
      <c r="AQ24" s="218">
        <f t="shared" si="16"/>
        <v>0.90749999999999797</v>
      </c>
      <c r="AR24" s="218">
        <f t="shared" si="16"/>
        <v>0.91499999999999793</v>
      </c>
      <c r="AS24" s="218">
        <f t="shared" si="16"/>
        <v>0.92249999999999788</v>
      </c>
      <c r="AT24" s="218">
        <f t="shared" si="16"/>
        <v>0.92999999999999783</v>
      </c>
      <c r="AU24" s="218">
        <f t="shared" si="16"/>
        <v>0.93749999999999778</v>
      </c>
      <c r="AV24" s="218">
        <f t="shared" si="16"/>
        <v>0.94499999999999773</v>
      </c>
      <c r="AW24" s="218">
        <f t="shared" si="16"/>
        <v>0.95249999999999768</v>
      </c>
      <c r="AX24" s="218">
        <f t="shared" si="16"/>
        <v>0.95999999999999763</v>
      </c>
      <c r="AY24" s="218">
        <f t="shared" si="16"/>
        <v>0.96749999999999758</v>
      </c>
      <c r="AZ24" s="218">
        <f t="shared" si="16"/>
        <v>0.97499999999999754</v>
      </c>
      <c r="BA24" s="218">
        <f t="shared" si="16"/>
        <v>0.98249999999999749</v>
      </c>
      <c r="BB24" s="218">
        <f t="shared" si="16"/>
        <v>0.98999999999999744</v>
      </c>
      <c r="BC24" s="218">
        <f t="shared" si="16"/>
        <v>0.99749999999999739</v>
      </c>
      <c r="BD24" s="218">
        <f t="shared" si="16"/>
        <v>1.0049999999999975</v>
      </c>
      <c r="BE24" s="218">
        <f t="shared" si="16"/>
        <v>1</v>
      </c>
      <c r="BF24" s="218">
        <f t="shared" si="16"/>
        <v>1</v>
      </c>
      <c r="BG24" s="218">
        <f t="shared" si="16"/>
        <v>1</v>
      </c>
      <c r="BH24" s="218">
        <f t="shared" si="16"/>
        <v>1</v>
      </c>
      <c r="BI24" s="218">
        <f t="shared" si="16"/>
        <v>1</v>
      </c>
    </row>
    <row r="25" spans="1:61" x14ac:dyDescent="0.2">
      <c r="A25" s="3" t="s">
        <v>1513</v>
      </c>
      <c r="B25" s="336">
        <f t="shared" ref="B25:AG25" si="17">+B10/B18</f>
        <v>35.931480908278637</v>
      </c>
      <c r="C25" s="336">
        <f t="shared" si="17"/>
        <v>35.93148090827863</v>
      </c>
      <c r="D25" s="336">
        <f t="shared" si="17"/>
        <v>35.931480908278637</v>
      </c>
      <c r="E25" s="336">
        <f t="shared" si="17"/>
        <v>23.954320605519094</v>
      </c>
      <c r="F25" s="336">
        <f t="shared" si="17"/>
        <v>35.931480908278644</v>
      </c>
      <c r="G25" s="336">
        <f t="shared" si="17"/>
        <v>35.931480908278644</v>
      </c>
      <c r="H25" s="336">
        <f t="shared" si="17"/>
        <v>35.93148090827863</v>
      </c>
      <c r="I25" s="336">
        <f t="shared" si="17"/>
        <v>35.93148090827863</v>
      </c>
      <c r="J25" s="336">
        <f t="shared" si="17"/>
        <v>35.93148090827863</v>
      </c>
      <c r="K25" s="336">
        <f t="shared" si="17"/>
        <v>23.95432060551909</v>
      </c>
      <c r="L25" s="336">
        <f t="shared" si="17"/>
        <v>35.931480908278637</v>
      </c>
      <c r="M25" s="336">
        <f t="shared" si="17"/>
        <v>35.931480908278644</v>
      </c>
      <c r="N25" s="336">
        <f t="shared" si="17"/>
        <v>38.166706461968893</v>
      </c>
      <c r="O25" s="336">
        <f t="shared" si="17"/>
        <v>38.1667064619689</v>
      </c>
      <c r="P25" s="336">
        <f t="shared" si="17"/>
        <v>38.1667064619689</v>
      </c>
      <c r="Q25" s="336">
        <f t="shared" si="17"/>
        <v>25.444470974645938</v>
      </c>
      <c r="R25" s="336">
        <f t="shared" si="17"/>
        <v>38.1667064619689</v>
      </c>
      <c r="S25" s="336">
        <f t="shared" si="17"/>
        <v>38.1667064619689</v>
      </c>
      <c r="T25" s="336">
        <f t="shared" si="17"/>
        <v>38.1667064619689</v>
      </c>
      <c r="U25" s="336">
        <f t="shared" si="17"/>
        <v>38.166706461968907</v>
      </c>
      <c r="V25" s="336">
        <f t="shared" si="17"/>
        <v>38.1667064619689</v>
      </c>
      <c r="W25" s="336">
        <f t="shared" si="17"/>
        <v>25.444470974645938</v>
      </c>
      <c r="X25" s="336">
        <f t="shared" si="17"/>
        <v>38.166706461968893</v>
      </c>
      <c r="Y25" s="336">
        <f t="shared" si="17"/>
        <v>38.166706461968893</v>
      </c>
      <c r="Z25" s="336">
        <f t="shared" si="17"/>
        <v>38.166706461968893</v>
      </c>
      <c r="AA25" s="336">
        <f t="shared" si="17"/>
        <v>38.166706461968886</v>
      </c>
      <c r="AB25" s="336">
        <f t="shared" si="17"/>
        <v>38.166706461968893</v>
      </c>
      <c r="AC25" s="336">
        <f t="shared" si="17"/>
        <v>25.444470974645931</v>
      </c>
      <c r="AD25" s="336">
        <f t="shared" si="17"/>
        <v>38.1667064619689</v>
      </c>
      <c r="AE25" s="336">
        <f t="shared" si="17"/>
        <v>38.1667064619689</v>
      </c>
      <c r="AF25" s="336">
        <f t="shared" si="17"/>
        <v>38.1667064619689</v>
      </c>
      <c r="AG25" s="336">
        <f t="shared" si="17"/>
        <v>38.1667064619689</v>
      </c>
      <c r="AH25" s="336">
        <f t="shared" ref="AH25:BI25" si="18">+AH10/AH18</f>
        <v>38.166706461968893</v>
      </c>
      <c r="AI25" s="336">
        <f t="shared" si="18"/>
        <v>25.444470974645924</v>
      </c>
      <c r="AJ25" s="336">
        <f t="shared" si="18"/>
        <v>38.166706461968886</v>
      </c>
      <c r="AK25" s="336">
        <f t="shared" si="18"/>
        <v>38.166706461968886</v>
      </c>
      <c r="AL25" s="336">
        <f t="shared" si="18"/>
        <v>38.166706461968886</v>
      </c>
      <c r="AM25" s="336">
        <f t="shared" si="18"/>
        <v>38.166706461968886</v>
      </c>
      <c r="AN25" s="336">
        <f t="shared" si="18"/>
        <v>38.166706461968879</v>
      </c>
      <c r="AO25" s="336">
        <f t="shared" si="18"/>
        <v>25.444470974645917</v>
      </c>
      <c r="AP25" s="336">
        <f t="shared" si="18"/>
        <v>38.166706461968879</v>
      </c>
      <c r="AQ25" s="336">
        <f t="shared" si="18"/>
        <v>38.166706461968872</v>
      </c>
      <c r="AR25" s="336">
        <f t="shared" si="18"/>
        <v>38.166706461968872</v>
      </c>
      <c r="AS25" s="336">
        <f t="shared" si="18"/>
        <v>38.166706461968872</v>
      </c>
      <c r="AT25" s="336">
        <f t="shared" si="18"/>
        <v>38.166706461968865</v>
      </c>
      <c r="AU25" s="336">
        <f t="shared" si="18"/>
        <v>25.444470974645913</v>
      </c>
      <c r="AV25" s="336">
        <f t="shared" si="18"/>
        <v>38.166706461968865</v>
      </c>
      <c r="AW25" s="336">
        <f t="shared" si="18"/>
        <v>38.166706461968857</v>
      </c>
      <c r="AX25" s="336">
        <f t="shared" si="18"/>
        <v>38.166706461968857</v>
      </c>
      <c r="AY25" s="336">
        <f t="shared" si="18"/>
        <v>38.166706461968857</v>
      </c>
      <c r="AZ25" s="336">
        <f t="shared" si="18"/>
        <v>38.16670646196885</v>
      </c>
      <c r="BA25" s="336">
        <f t="shared" si="18"/>
        <v>25.444470974645899</v>
      </c>
      <c r="BB25" s="336">
        <f t="shared" si="18"/>
        <v>38.166706461968843</v>
      </c>
      <c r="BC25" s="336">
        <f t="shared" si="18"/>
        <v>38.166706461968843</v>
      </c>
      <c r="BD25" s="336">
        <f t="shared" si="18"/>
        <v>38.166706461968843</v>
      </c>
      <c r="BE25" s="336">
        <f t="shared" si="18"/>
        <v>38.166706461968843</v>
      </c>
      <c r="BF25" s="336">
        <f t="shared" si="18"/>
        <v>38.166706461968843</v>
      </c>
      <c r="BG25" s="336">
        <f t="shared" si="18"/>
        <v>38.166706461968836</v>
      </c>
      <c r="BH25" s="336">
        <f t="shared" si="18"/>
        <v>38.166706461968829</v>
      </c>
      <c r="BI25" s="336">
        <f t="shared" si="18"/>
        <v>38.166706461968829</v>
      </c>
    </row>
    <row r="26" spans="1:61" x14ac:dyDescent="0.2">
      <c r="A26" s="1" t="s">
        <v>1459</v>
      </c>
      <c r="B26" s="219">
        <f t="shared" ref="B26:AG26" si="19">-+B19*B23</f>
        <v>-102388855.55181943</v>
      </c>
      <c r="C26" s="219">
        <f t="shared" si="19"/>
        <v>-104821988.46024622</v>
      </c>
      <c r="D26" s="219">
        <f t="shared" si="19"/>
        <v>-107259108.66169457</v>
      </c>
      <c r="E26" s="219">
        <f t="shared" si="19"/>
        <v>-108178692.7525035</v>
      </c>
      <c r="F26" s="219">
        <f t="shared" si="19"/>
        <v>-110618056.53229864</v>
      </c>
      <c r="G26" s="219">
        <f t="shared" si="19"/>
        <v>-113061164.99217097</v>
      </c>
      <c r="H26" s="219">
        <f t="shared" si="19"/>
        <v>-116335321.03222436</v>
      </c>
      <c r="I26" s="219">
        <f t="shared" si="19"/>
        <v>-118787118.26391067</v>
      </c>
      <c r="J26" s="219">
        <f t="shared" si="19"/>
        <v>-121241779.26986891</v>
      </c>
      <c r="K26" s="219">
        <f t="shared" si="19"/>
        <v>-121982922.98674513</v>
      </c>
      <c r="L26" s="219">
        <f t="shared" si="19"/>
        <v>-124440492.12973136</v>
      </c>
      <c r="M26" s="219">
        <f t="shared" si="19"/>
        <v>-127813496.57972389</v>
      </c>
      <c r="N26" s="219">
        <f t="shared" si="19"/>
        <v>-131434542.50342284</v>
      </c>
      <c r="O26" s="219">
        <f t="shared" si="19"/>
        <v>-135081421.23416016</v>
      </c>
      <c r="P26" s="219">
        <f t="shared" si="19"/>
        <v>-138753430.36903563</v>
      </c>
      <c r="Q26" s="219">
        <f t="shared" si="19"/>
        <v>-140603754.94267702</v>
      </c>
      <c r="R26" s="219">
        <f t="shared" si="19"/>
        <v>-144319395.70152503</v>
      </c>
      <c r="S26" s="219">
        <f t="shared" si="19"/>
        <v>-148058580.88491085</v>
      </c>
      <c r="T26" s="219">
        <f t="shared" si="19"/>
        <v>-152814123.02292615</v>
      </c>
      <c r="U26" s="219">
        <f t="shared" si="19"/>
        <v>-156600292.57623693</v>
      </c>
      <c r="V26" s="219">
        <f t="shared" si="19"/>
        <v>-160407922.29933941</v>
      </c>
      <c r="W26" s="219">
        <f t="shared" si="19"/>
        <v>-162104991.35567296</v>
      </c>
      <c r="X26" s="219">
        <f t="shared" si="19"/>
        <v>-165951221.71445748</v>
      </c>
      <c r="Y26" s="219">
        <f t="shared" si="19"/>
        <v>-170892487.31103465</v>
      </c>
      <c r="Z26" s="219">
        <f t="shared" si="19"/>
        <v>-175591258.19727474</v>
      </c>
      <c r="AA26" s="219">
        <f t="shared" si="19"/>
        <v>-180320691.41641337</v>
      </c>
      <c r="AB26" s="219">
        <f t="shared" si="19"/>
        <v>-185079886.90448743</v>
      </c>
      <c r="AC26" s="219">
        <f t="shared" si="19"/>
        <v>-187411433.70698711</v>
      </c>
      <c r="AD26" s="219">
        <f t="shared" si="19"/>
        <v>-192227222.99262425</v>
      </c>
      <c r="AE26" s="219">
        <f t="shared" si="19"/>
        <v>-197070578.33854851</v>
      </c>
      <c r="AF26" s="219">
        <f t="shared" si="19"/>
        <v>-203106722.7371791</v>
      </c>
      <c r="AG26" s="219">
        <f t="shared" si="19"/>
        <v>-208002273.5699273</v>
      </c>
      <c r="AH26" s="219">
        <f t="shared" ref="AH26:BI26" si="20">-+AH19*AH23</f>
        <v>-212922727.38829085</v>
      </c>
      <c r="AI26" s="219">
        <f t="shared" si="20"/>
        <v>-215043896.86375272</v>
      </c>
      <c r="AJ26" s="219">
        <f t="shared" si="20"/>
        <v>-220014068.31163773</v>
      </c>
      <c r="AK26" s="219">
        <f t="shared" si="20"/>
        <v>-226253898.33291358</v>
      </c>
      <c r="AL26" s="219">
        <f t="shared" si="20"/>
        <v>-231987135.60224488</v>
      </c>
      <c r="AM26" s="219">
        <f t="shared" si="20"/>
        <v>-237750526.86956272</v>
      </c>
      <c r="AN26" s="219">
        <f t="shared" si="20"/>
        <v>-243543022.32200468</v>
      </c>
      <c r="AO26" s="219">
        <f t="shared" si="20"/>
        <v>-246136816.761953</v>
      </c>
      <c r="AP26" s="219">
        <f t="shared" si="20"/>
        <v>-251989626.74099103</v>
      </c>
      <c r="AQ26" s="219">
        <f t="shared" si="20"/>
        <v>-257868882.16773069</v>
      </c>
      <c r="AR26" s="219">
        <f t="shared" si="20"/>
        <v>-265105574.80290386</v>
      </c>
      <c r="AS26" s="219">
        <f t="shared" si="20"/>
        <v>-271032135.30118734</v>
      </c>
      <c r="AT26" s="219">
        <f t="shared" si="20"/>
        <v>-276982063.41114616</v>
      </c>
      <c r="AU26" s="219">
        <f t="shared" si="20"/>
        <v>-279287235.44856769</v>
      </c>
      <c r="AV26" s="219">
        <f t="shared" si="20"/>
        <v>-285289560.8419531</v>
      </c>
      <c r="AW26" s="219">
        <f t="shared" si="20"/>
        <v>-292725378.44869149</v>
      </c>
      <c r="AX26" s="219">
        <f t="shared" si="20"/>
        <v>-299649147.14432991</v>
      </c>
      <c r="AY26" s="219">
        <f t="shared" si="20"/>
        <v>-306599978.30588877</v>
      </c>
      <c r="AZ26" s="219">
        <f t="shared" si="20"/>
        <v>-313576659.027776</v>
      </c>
      <c r="BA26" s="219">
        <f t="shared" si="20"/>
        <v>-316428930.35470521</v>
      </c>
      <c r="BB26" s="219">
        <f t="shared" si="20"/>
        <v>-323465892.61388433</v>
      </c>
      <c r="BC26" s="219">
        <f t="shared" si="20"/>
        <v>-330525550.02447218</v>
      </c>
      <c r="BD26" s="219">
        <f t="shared" si="20"/>
        <v>-339103611.78898185</v>
      </c>
      <c r="BE26" s="219">
        <f t="shared" si="20"/>
        <v>-346200450.71656567</v>
      </c>
      <c r="BF26" s="219">
        <f t="shared" si="20"/>
        <v>-353316497.66369206</v>
      </c>
      <c r="BG26" s="219">
        <f t="shared" si="20"/>
        <v>-360450673.38448071</v>
      </c>
      <c r="BH26" s="219">
        <f t="shared" si="20"/>
        <v>-367601917.91188347</v>
      </c>
      <c r="BI26" s="219">
        <f t="shared" si="20"/>
        <v>-376350629.78380638</v>
      </c>
    </row>
    <row r="27" spans="1:61" x14ac:dyDescent="0.2">
      <c r="A27" s="1" t="s">
        <v>1461</v>
      </c>
      <c r="B27" s="219">
        <f>+B22*-B24</f>
        <v>-184299939.99327496</v>
      </c>
      <c r="C27" s="219">
        <f t="shared" ref="C27:BI27" si="21">+C22*-C24</f>
        <v>-187292229.38117519</v>
      </c>
      <c r="D27" s="219">
        <f t="shared" si="21"/>
        <v>-190281784.11617923</v>
      </c>
      <c r="E27" s="219">
        <f t="shared" si="21"/>
        <v>-190588404.44839641</v>
      </c>
      <c r="F27" s="219">
        <f t="shared" si="21"/>
        <v>-193581598.93152249</v>
      </c>
      <c r="G27" s="219">
        <f t="shared" si="21"/>
        <v>-196572252.77047893</v>
      </c>
      <c r="H27" s="219">
        <f t="shared" si="21"/>
        <v>-200990041.24763748</v>
      </c>
      <c r="I27" s="219">
        <f t="shared" si="21"/>
        <v>-203969985.96632007</v>
      </c>
      <c r="J27" s="219">
        <f t="shared" si="21"/>
        <v>-206947174.96063811</v>
      </c>
      <c r="K27" s="219">
        <f t="shared" si="21"/>
        <v>-207009155.32284477</v>
      </c>
      <c r="L27" s="219">
        <f t="shared" si="21"/>
        <v>-209993330.46892139</v>
      </c>
      <c r="M27" s="219">
        <f t="shared" si="21"/>
        <v>-214506667.4155609</v>
      </c>
      <c r="N27" s="219">
        <f t="shared" si="21"/>
        <v>-219410889.50168136</v>
      </c>
      <c r="O27" s="219">
        <f t="shared" si="21"/>
        <v>-224331645.97815847</v>
      </c>
      <c r="P27" s="219">
        <f t="shared" si="21"/>
        <v>-229268363.46133584</v>
      </c>
      <c r="Q27" s="219">
        <f t="shared" si="21"/>
        <v>-231185020.14613199</v>
      </c>
      <c r="R27" s="219">
        <f t="shared" si="21"/>
        <v>-236159011.14794961</v>
      </c>
      <c r="S27" s="219">
        <f t="shared" si="21"/>
        <v>-241147651.32934126</v>
      </c>
      <c r="T27" s="219">
        <f t="shared" si="21"/>
        <v>-247761133.28349379</v>
      </c>
      <c r="U27" s="219">
        <f t="shared" si="21"/>
        <v>-252773298.34316453</v>
      </c>
      <c r="V27" s="219">
        <f t="shared" si="21"/>
        <v>-257798446.55250922</v>
      </c>
      <c r="W27" s="219">
        <f t="shared" si="21"/>
        <v>-259425065.39138451</v>
      </c>
      <c r="X27" s="219">
        <f t="shared" si="21"/>
        <v>-264484759.60741603</v>
      </c>
      <c r="Y27" s="219">
        <f t="shared" si="21"/>
        <v>-271262561.19405609</v>
      </c>
      <c r="Z27" s="219">
        <f t="shared" si="21"/>
        <v>-277624016.33893371</v>
      </c>
      <c r="AA27" s="219">
        <f t="shared" si="21"/>
        <v>-284005088.9808504</v>
      </c>
      <c r="AB27" s="219">
        <f t="shared" si="21"/>
        <v>-290404954.12315881</v>
      </c>
      <c r="AC27" s="219">
        <f t="shared" si="21"/>
        <v>-292982484.83738327</v>
      </c>
      <c r="AD27" s="219">
        <f t="shared" si="21"/>
        <v>-299430866.58466387</v>
      </c>
      <c r="AE27" s="219">
        <f t="shared" si="21"/>
        <v>-305895945.1742335</v>
      </c>
      <c r="AF27" s="219">
        <f t="shared" si="21"/>
        <v>-314180711.7340731</v>
      </c>
      <c r="AG27" s="219">
        <f t="shared" si="21"/>
        <v>-320670171.75363708</v>
      </c>
      <c r="AH27" s="219">
        <f t="shared" si="21"/>
        <v>-327173946.96249479</v>
      </c>
      <c r="AI27" s="219">
        <f t="shared" si="21"/>
        <v>-329366932.39523488</v>
      </c>
      <c r="AJ27" s="219">
        <f t="shared" si="21"/>
        <v>-335914336.44008887</v>
      </c>
      <c r="AK27" s="219">
        <f t="shared" si="21"/>
        <v>-344371742.31553668</v>
      </c>
      <c r="AL27" s="219">
        <f t="shared" si="21"/>
        <v>-352026990.65224284</v>
      </c>
      <c r="AM27" s="219">
        <f t="shared" si="21"/>
        <v>-359700150.56558752</v>
      </c>
      <c r="AN27" s="219">
        <f t="shared" si="21"/>
        <v>-367390184.24143231</v>
      </c>
      <c r="AO27" s="219">
        <f t="shared" si="21"/>
        <v>-370242318.47198182</v>
      </c>
      <c r="AP27" s="219">
        <f t="shared" si="21"/>
        <v>-377984440.1114856</v>
      </c>
      <c r="AQ27" s="219">
        <f t="shared" si="21"/>
        <v>-385740676.75914568</v>
      </c>
      <c r="AR27" s="219">
        <f t="shared" si="21"/>
        <v>-395497175.45324421</v>
      </c>
      <c r="AS27" s="219">
        <f t="shared" si="21"/>
        <v>-403269588.41184634</v>
      </c>
      <c r="AT27" s="219">
        <f t="shared" si="21"/>
        <v>-411053168.57292342</v>
      </c>
      <c r="AU27" s="219">
        <f t="shared" si="21"/>
        <v>-413418605.10478681</v>
      </c>
      <c r="AV27" s="219">
        <f t="shared" si="21"/>
        <v>-421247867.18069547</v>
      </c>
      <c r="AW27" s="219">
        <f t="shared" si="21"/>
        <v>-431166375.73048151</v>
      </c>
      <c r="AX27" s="219">
        <f t="shared" si="21"/>
        <v>-440300787.64064705</v>
      </c>
      <c r="AY27" s="219">
        <f t="shared" si="21"/>
        <v>-449447695.47113144</v>
      </c>
      <c r="AZ27" s="219">
        <f t="shared" si="21"/>
        <v>-458605863.82812148</v>
      </c>
      <c r="BA27" s="219">
        <f t="shared" si="21"/>
        <v>-461719936.74281764</v>
      </c>
      <c r="BB27" s="219">
        <f t="shared" si="21"/>
        <v>-470928284.83491886</v>
      </c>
      <c r="BC27" s="219">
        <f t="shared" si="21"/>
        <v>-480144518.66418988</v>
      </c>
      <c r="BD27" s="219">
        <f t="shared" si="21"/>
        <v>-491537206.51143193</v>
      </c>
      <c r="BE27" s="219">
        <f t="shared" si="21"/>
        <v>-494572072.45223701</v>
      </c>
      <c r="BF27" s="219">
        <f t="shared" si="21"/>
        <v>-499976175.93918729</v>
      </c>
      <c r="BG27" s="219">
        <f t="shared" si="21"/>
        <v>-505304682.31469297</v>
      </c>
      <c r="BH27" s="219">
        <f t="shared" si="21"/>
        <v>-510558219.32206082</v>
      </c>
      <c r="BI27" s="219">
        <f t="shared" si="21"/>
        <v>-517913710.71166062</v>
      </c>
    </row>
    <row r="28" spans="1:61" x14ac:dyDescent="0.2">
      <c r="A28" s="288" t="s">
        <v>1463</v>
      </c>
      <c r="B28" s="289">
        <f>+B26+B27</f>
        <v>-286688795.54509437</v>
      </c>
      <c r="C28" s="289">
        <f t="shared" ref="C28:BI28" si="22">+C26+C27</f>
        <v>-292114217.84142143</v>
      </c>
      <c r="D28" s="289">
        <f t="shared" si="22"/>
        <v>-297540892.77787381</v>
      </c>
      <c r="E28" s="289">
        <f t="shared" si="22"/>
        <v>-298767097.2008999</v>
      </c>
      <c r="F28" s="289">
        <f t="shared" si="22"/>
        <v>-304199655.46382111</v>
      </c>
      <c r="G28" s="289">
        <f t="shared" si="22"/>
        <v>-309633417.76264989</v>
      </c>
      <c r="H28" s="289">
        <f t="shared" si="22"/>
        <v>-317325362.27986181</v>
      </c>
      <c r="I28" s="289">
        <f t="shared" si="22"/>
        <v>-322757104.23023075</v>
      </c>
      <c r="J28" s="289">
        <f t="shared" si="22"/>
        <v>-328188954.23050702</v>
      </c>
      <c r="K28" s="289">
        <f t="shared" si="22"/>
        <v>-328992078.30958992</v>
      </c>
      <c r="L28" s="289">
        <f t="shared" si="22"/>
        <v>-334433822.59865272</v>
      </c>
      <c r="M28" s="289">
        <f t="shared" si="22"/>
        <v>-342320163.9952848</v>
      </c>
      <c r="N28" s="289">
        <f t="shared" si="22"/>
        <v>-350845432.00510418</v>
      </c>
      <c r="O28" s="289">
        <f t="shared" si="22"/>
        <v>-359413067.21231866</v>
      </c>
      <c r="P28" s="289">
        <f t="shared" si="22"/>
        <v>-368021793.8303715</v>
      </c>
      <c r="Q28" s="289">
        <f t="shared" si="22"/>
        <v>-371788775.08880901</v>
      </c>
      <c r="R28" s="289">
        <f t="shared" si="22"/>
        <v>-380478406.84947467</v>
      </c>
      <c r="S28" s="289">
        <f t="shared" si="22"/>
        <v>-389206232.21425211</v>
      </c>
      <c r="T28" s="289">
        <f t="shared" si="22"/>
        <v>-400575256.30641997</v>
      </c>
      <c r="U28" s="289">
        <f t="shared" si="22"/>
        <v>-409373590.91940147</v>
      </c>
      <c r="V28" s="289">
        <f t="shared" si="22"/>
        <v>-418206368.8518486</v>
      </c>
      <c r="W28" s="289">
        <f t="shared" si="22"/>
        <v>-421530056.74705744</v>
      </c>
      <c r="X28" s="289">
        <f t="shared" si="22"/>
        <v>-430435981.32187355</v>
      </c>
      <c r="Y28" s="289">
        <f t="shared" si="22"/>
        <v>-442155048.50509071</v>
      </c>
      <c r="Z28" s="289">
        <f t="shared" si="22"/>
        <v>-453215274.53620845</v>
      </c>
      <c r="AA28" s="289">
        <f t="shared" si="22"/>
        <v>-464325780.39726377</v>
      </c>
      <c r="AB28" s="289">
        <f t="shared" si="22"/>
        <v>-475484841.02764624</v>
      </c>
      <c r="AC28" s="289">
        <f t="shared" si="22"/>
        <v>-480393918.54437041</v>
      </c>
      <c r="AD28" s="289">
        <f t="shared" si="22"/>
        <v>-491658089.57728815</v>
      </c>
      <c r="AE28" s="289">
        <f t="shared" si="22"/>
        <v>-502966523.51278198</v>
      </c>
      <c r="AF28" s="289">
        <f t="shared" si="22"/>
        <v>-517287434.4712522</v>
      </c>
      <c r="AG28" s="289">
        <f t="shared" si="22"/>
        <v>-528672445.32356441</v>
      </c>
      <c r="AH28" s="289">
        <f t="shared" si="22"/>
        <v>-540096674.35078561</v>
      </c>
      <c r="AI28" s="289">
        <f t="shared" si="22"/>
        <v>-544410829.25898767</v>
      </c>
      <c r="AJ28" s="289">
        <f t="shared" si="22"/>
        <v>-555928404.75172663</v>
      </c>
      <c r="AK28" s="289">
        <f t="shared" si="22"/>
        <v>-570625640.64845026</v>
      </c>
      <c r="AL28" s="289">
        <f t="shared" si="22"/>
        <v>-584014126.25448775</v>
      </c>
      <c r="AM28" s="289">
        <f t="shared" si="22"/>
        <v>-597450677.43515027</v>
      </c>
      <c r="AN28" s="289">
        <f t="shared" si="22"/>
        <v>-610933206.56343699</v>
      </c>
      <c r="AO28" s="289">
        <f t="shared" si="22"/>
        <v>-616379135.23393488</v>
      </c>
      <c r="AP28" s="289">
        <f t="shared" si="22"/>
        <v>-629974066.8524766</v>
      </c>
      <c r="AQ28" s="289">
        <f t="shared" si="22"/>
        <v>-643609558.92687631</v>
      </c>
      <c r="AR28" s="289">
        <f t="shared" si="22"/>
        <v>-660602750.2561481</v>
      </c>
      <c r="AS28" s="289">
        <f t="shared" si="22"/>
        <v>-674301723.71303368</v>
      </c>
      <c r="AT28" s="289">
        <f t="shared" si="22"/>
        <v>-688035231.98406959</v>
      </c>
      <c r="AU28" s="289">
        <f t="shared" si="22"/>
        <v>-692705840.5533545</v>
      </c>
      <c r="AV28" s="289">
        <f t="shared" si="22"/>
        <v>-706537428.02264857</v>
      </c>
      <c r="AW28" s="289">
        <f t="shared" si="22"/>
        <v>-723891754.17917299</v>
      </c>
      <c r="AX28" s="289">
        <f t="shared" si="22"/>
        <v>-739949934.78497696</v>
      </c>
      <c r="AY28" s="289">
        <f t="shared" si="22"/>
        <v>-756047673.77702022</v>
      </c>
      <c r="AZ28" s="289">
        <f t="shared" si="22"/>
        <v>-772182522.85589743</v>
      </c>
      <c r="BA28" s="289">
        <f t="shared" si="22"/>
        <v>-778148867.09752285</v>
      </c>
      <c r="BB28" s="289">
        <f t="shared" si="22"/>
        <v>-794394177.44880319</v>
      </c>
      <c r="BC28" s="289">
        <f t="shared" si="22"/>
        <v>-810670068.68866205</v>
      </c>
      <c r="BD28" s="289">
        <f t="shared" si="22"/>
        <v>-830640818.30041385</v>
      </c>
      <c r="BE28" s="289">
        <f t="shared" si="22"/>
        <v>-840772523.16880274</v>
      </c>
      <c r="BF28" s="289">
        <f t="shared" si="22"/>
        <v>-853292673.60287929</v>
      </c>
      <c r="BG28" s="289">
        <f t="shared" si="22"/>
        <v>-865755355.69917369</v>
      </c>
      <c r="BH28" s="289">
        <f t="shared" si="22"/>
        <v>-878160137.2339443</v>
      </c>
      <c r="BI28" s="289">
        <f t="shared" si="22"/>
        <v>-894264340.49546695</v>
      </c>
    </row>
    <row r="29" spans="1:61" ht="13.5" thickBot="1" x14ac:dyDescent="0.25">
      <c r="B29" s="219"/>
      <c r="C29" s="218"/>
      <c r="D29" s="218"/>
      <c r="E29" s="218"/>
      <c r="F29" s="218"/>
      <c r="G29" s="218"/>
      <c r="H29" s="218"/>
      <c r="I29" s="218"/>
      <c r="J29" s="218"/>
      <c r="K29" s="218"/>
      <c r="L29" s="218"/>
      <c r="M29" s="224"/>
      <c r="N29" s="218"/>
      <c r="O29" s="218"/>
      <c r="P29" s="218"/>
      <c r="Q29" s="218"/>
      <c r="R29" s="218"/>
      <c r="S29" s="218"/>
      <c r="T29" s="218"/>
      <c r="U29" s="218"/>
      <c r="V29" s="218"/>
      <c r="W29" s="218"/>
      <c r="X29" s="218"/>
      <c r="Y29" s="218"/>
      <c r="Z29" s="218"/>
      <c r="AA29" s="218"/>
      <c r="AB29" s="218"/>
      <c r="AC29" s="218"/>
      <c r="AD29" s="218"/>
      <c r="AE29" s="218"/>
      <c r="AF29" s="218"/>
      <c r="AG29" s="218"/>
      <c r="AH29" s="218"/>
      <c r="AI29" s="218"/>
      <c r="AJ29" s="218"/>
      <c r="AK29" s="218"/>
      <c r="AL29" s="218"/>
      <c r="AM29" s="218"/>
      <c r="AN29" s="218"/>
      <c r="AO29" s="218"/>
      <c r="AP29" s="218"/>
      <c r="AQ29" s="218"/>
      <c r="AR29" s="218"/>
      <c r="AS29" s="218"/>
      <c r="AT29" s="218"/>
      <c r="AU29" s="218"/>
      <c r="AV29" s="218"/>
      <c r="AW29" s="218"/>
      <c r="AX29" s="218"/>
      <c r="AY29" s="218"/>
      <c r="AZ29" s="218"/>
      <c r="BA29" s="218"/>
      <c r="BB29" s="218"/>
      <c r="BC29" s="218"/>
      <c r="BD29" s="218"/>
      <c r="BE29" s="218"/>
      <c r="BF29" s="218"/>
      <c r="BG29" s="218"/>
      <c r="BH29" s="218"/>
      <c r="BI29" s="218"/>
    </row>
    <row r="30" spans="1:61" x14ac:dyDescent="0.2">
      <c r="A30" s="47" t="s">
        <v>15</v>
      </c>
      <c r="B30" s="40">
        <f t="shared" ref="B30:K30" si="23">+B$2</f>
        <v>44957</v>
      </c>
      <c r="C30" s="40">
        <f t="shared" si="23"/>
        <v>44985</v>
      </c>
      <c r="D30" s="40">
        <f t="shared" si="23"/>
        <v>45016</v>
      </c>
      <c r="E30" s="40">
        <f t="shared" si="23"/>
        <v>45046</v>
      </c>
      <c r="F30" s="40">
        <f t="shared" si="23"/>
        <v>45077</v>
      </c>
      <c r="G30" s="40">
        <f t="shared" si="23"/>
        <v>45107</v>
      </c>
      <c r="H30" s="40">
        <f t="shared" si="23"/>
        <v>45138</v>
      </c>
      <c r="I30" s="40">
        <f t="shared" si="23"/>
        <v>45169</v>
      </c>
      <c r="J30" s="40">
        <f t="shared" si="23"/>
        <v>45199</v>
      </c>
      <c r="K30" s="40">
        <f t="shared" si="23"/>
        <v>45230</v>
      </c>
      <c r="L30" s="40">
        <f t="shared" ref="L30:AQ30" si="24">+L$2</f>
        <v>45260</v>
      </c>
      <c r="M30" s="40">
        <f t="shared" si="24"/>
        <v>45291</v>
      </c>
      <c r="N30" s="40">
        <f t="shared" si="24"/>
        <v>45322</v>
      </c>
      <c r="O30" s="40">
        <f t="shared" si="24"/>
        <v>45351</v>
      </c>
      <c r="P30" s="40">
        <f t="shared" si="24"/>
        <v>45382</v>
      </c>
      <c r="Q30" s="40">
        <f t="shared" si="24"/>
        <v>45412</v>
      </c>
      <c r="R30" s="40">
        <f t="shared" si="24"/>
        <v>45443</v>
      </c>
      <c r="S30" s="40">
        <f t="shared" si="24"/>
        <v>45473</v>
      </c>
      <c r="T30" s="40">
        <f t="shared" si="24"/>
        <v>45504</v>
      </c>
      <c r="U30" s="40">
        <f t="shared" si="24"/>
        <v>45535</v>
      </c>
      <c r="V30" s="40">
        <f t="shared" si="24"/>
        <v>45565</v>
      </c>
      <c r="W30" s="40">
        <f t="shared" si="24"/>
        <v>45596</v>
      </c>
      <c r="X30" s="40">
        <f t="shared" si="24"/>
        <v>45626</v>
      </c>
      <c r="Y30" s="40">
        <f t="shared" si="24"/>
        <v>45657</v>
      </c>
      <c r="Z30" s="40">
        <f t="shared" si="24"/>
        <v>45688</v>
      </c>
      <c r="AA30" s="40">
        <f t="shared" si="24"/>
        <v>45716</v>
      </c>
      <c r="AB30" s="40">
        <f t="shared" si="24"/>
        <v>45747</v>
      </c>
      <c r="AC30" s="40">
        <f t="shared" si="24"/>
        <v>45777</v>
      </c>
      <c r="AD30" s="40">
        <f t="shared" si="24"/>
        <v>45808</v>
      </c>
      <c r="AE30" s="40">
        <f t="shared" si="24"/>
        <v>45838</v>
      </c>
      <c r="AF30" s="40">
        <f t="shared" si="24"/>
        <v>45869</v>
      </c>
      <c r="AG30" s="40">
        <f t="shared" si="24"/>
        <v>45900</v>
      </c>
      <c r="AH30" s="40">
        <f t="shared" si="24"/>
        <v>45930</v>
      </c>
      <c r="AI30" s="40">
        <f t="shared" si="24"/>
        <v>45961</v>
      </c>
      <c r="AJ30" s="40">
        <f t="shared" si="24"/>
        <v>45991</v>
      </c>
      <c r="AK30" s="40">
        <f t="shared" si="24"/>
        <v>46022</v>
      </c>
      <c r="AL30" s="40">
        <f t="shared" si="24"/>
        <v>46053</v>
      </c>
      <c r="AM30" s="40">
        <f t="shared" si="24"/>
        <v>46081</v>
      </c>
      <c r="AN30" s="40">
        <f t="shared" si="24"/>
        <v>46112</v>
      </c>
      <c r="AO30" s="40">
        <f t="shared" si="24"/>
        <v>46142</v>
      </c>
      <c r="AP30" s="40">
        <f t="shared" si="24"/>
        <v>46173</v>
      </c>
      <c r="AQ30" s="40">
        <f t="shared" si="24"/>
        <v>46203</v>
      </c>
      <c r="AR30" s="40">
        <f t="shared" ref="AR30:BI30" si="25">+AR$2</f>
        <v>46234</v>
      </c>
      <c r="AS30" s="40">
        <f t="shared" si="25"/>
        <v>46265</v>
      </c>
      <c r="AT30" s="40">
        <f t="shared" si="25"/>
        <v>46295</v>
      </c>
      <c r="AU30" s="40">
        <f t="shared" si="25"/>
        <v>46326</v>
      </c>
      <c r="AV30" s="40">
        <f t="shared" si="25"/>
        <v>46356</v>
      </c>
      <c r="AW30" s="40">
        <f t="shared" si="25"/>
        <v>46387</v>
      </c>
      <c r="AX30" s="40">
        <f t="shared" si="25"/>
        <v>46418</v>
      </c>
      <c r="AY30" s="40">
        <f t="shared" si="25"/>
        <v>46446</v>
      </c>
      <c r="AZ30" s="40">
        <f t="shared" si="25"/>
        <v>46477</v>
      </c>
      <c r="BA30" s="40">
        <f t="shared" si="25"/>
        <v>46507</v>
      </c>
      <c r="BB30" s="40">
        <f t="shared" si="25"/>
        <v>46538</v>
      </c>
      <c r="BC30" s="40">
        <f t="shared" si="25"/>
        <v>46568</v>
      </c>
      <c r="BD30" s="40">
        <f t="shared" si="25"/>
        <v>46599</v>
      </c>
      <c r="BE30" s="40">
        <f t="shared" si="25"/>
        <v>46630</v>
      </c>
      <c r="BF30" s="40">
        <f t="shared" si="25"/>
        <v>46660</v>
      </c>
      <c r="BG30" s="40">
        <f t="shared" si="25"/>
        <v>46691</v>
      </c>
      <c r="BH30" s="40">
        <f t="shared" si="25"/>
        <v>46721</v>
      </c>
      <c r="BI30" s="40">
        <f t="shared" si="25"/>
        <v>46752</v>
      </c>
    </row>
    <row r="31" spans="1:61" x14ac:dyDescent="0.2">
      <c r="A31" s="64" t="s">
        <v>33</v>
      </c>
      <c r="B31" s="65">
        <f>+'EF. Mensuales'!B6</f>
        <v>-474000000</v>
      </c>
      <c r="C31" s="65">
        <f t="shared" ref="C31:O31" si="26">+B34</f>
        <v>-474000000</v>
      </c>
      <c r="D31" s="65">
        <f t="shared" si="26"/>
        <v>-479425422.29632705</v>
      </c>
      <c r="E31" s="65">
        <f t="shared" si="26"/>
        <v>-484852097.23277944</v>
      </c>
      <c r="F31" s="65">
        <f t="shared" si="26"/>
        <v>-486078301.65580553</v>
      </c>
      <c r="G31" s="65">
        <f t="shared" si="26"/>
        <v>-491510859.91872674</v>
      </c>
      <c r="H31" s="65">
        <f t="shared" si="26"/>
        <v>-496944622.21755552</v>
      </c>
      <c r="I31" s="65">
        <f t="shared" si="26"/>
        <v>-504636566.73476744</v>
      </c>
      <c r="J31" s="65">
        <f t="shared" si="26"/>
        <v>-510068308.68513638</v>
      </c>
      <c r="K31" s="65">
        <f t="shared" si="26"/>
        <v>-515500158.68541265</v>
      </c>
      <c r="L31" s="65">
        <f t="shared" si="26"/>
        <v>-516303282.76449555</v>
      </c>
      <c r="M31" s="65">
        <f t="shared" si="26"/>
        <v>-521745027.05355835</v>
      </c>
      <c r="N31" s="65">
        <f t="shared" si="26"/>
        <v>-529631368.45019042</v>
      </c>
      <c r="O31" s="65">
        <f t="shared" si="26"/>
        <v>-538156636.46000981</v>
      </c>
      <c r="P31" s="65">
        <f t="shared" ref="P31:BI31" si="27">+O34</f>
        <v>-546724271.66722429</v>
      </c>
      <c r="Q31" s="65">
        <f t="shared" si="27"/>
        <v>-555332998.28527713</v>
      </c>
      <c r="R31" s="65">
        <f t="shared" si="27"/>
        <v>-559099979.54371464</v>
      </c>
      <c r="S31" s="65">
        <f t="shared" si="27"/>
        <v>-567789611.3043803</v>
      </c>
      <c r="T31" s="65">
        <f t="shared" si="27"/>
        <v>-576517436.66915774</v>
      </c>
      <c r="U31" s="65">
        <f t="shared" si="27"/>
        <v>-587886460.7613256</v>
      </c>
      <c r="V31" s="65">
        <f t="shared" si="27"/>
        <v>-596684795.37430716</v>
      </c>
      <c r="W31" s="65">
        <f t="shared" si="27"/>
        <v>-605517573.30675435</v>
      </c>
      <c r="X31" s="65">
        <f t="shared" si="27"/>
        <v>-608841261.20196319</v>
      </c>
      <c r="Y31" s="65">
        <f t="shared" si="27"/>
        <v>-617747185.77677929</v>
      </c>
      <c r="Z31" s="65">
        <f t="shared" si="27"/>
        <v>-629466252.95999646</v>
      </c>
      <c r="AA31" s="65">
        <f t="shared" si="27"/>
        <v>-640526478.99111414</v>
      </c>
      <c r="AB31" s="65">
        <f t="shared" si="27"/>
        <v>-651636984.85216951</v>
      </c>
      <c r="AC31" s="65">
        <f t="shared" si="27"/>
        <v>-662796045.48255205</v>
      </c>
      <c r="AD31" s="65">
        <f t="shared" si="27"/>
        <v>-667705122.99927616</v>
      </c>
      <c r="AE31" s="65">
        <f t="shared" si="27"/>
        <v>-678969294.0321939</v>
      </c>
      <c r="AF31" s="65">
        <f t="shared" si="27"/>
        <v>-690277727.96768773</v>
      </c>
      <c r="AG31" s="65">
        <f t="shared" si="27"/>
        <v>-704598638.92615795</v>
      </c>
      <c r="AH31" s="65">
        <f t="shared" si="27"/>
        <v>-715983649.77847016</v>
      </c>
      <c r="AI31" s="65">
        <f t="shared" si="27"/>
        <v>-727407878.80569136</v>
      </c>
      <c r="AJ31" s="65">
        <f t="shared" si="27"/>
        <v>-731722033.71389341</v>
      </c>
      <c r="AK31" s="65">
        <f t="shared" si="27"/>
        <v>-743239609.20663238</v>
      </c>
      <c r="AL31" s="65">
        <f t="shared" si="27"/>
        <v>-757936845.103356</v>
      </c>
      <c r="AM31" s="65">
        <f t="shared" si="27"/>
        <v>-771325330.7093935</v>
      </c>
      <c r="AN31" s="65">
        <f t="shared" si="27"/>
        <v>-784761881.89005601</v>
      </c>
      <c r="AO31" s="65">
        <f t="shared" si="27"/>
        <v>-798244411.01834273</v>
      </c>
      <c r="AP31" s="65">
        <f t="shared" si="27"/>
        <v>-803690339.68884063</v>
      </c>
      <c r="AQ31" s="65">
        <f t="shared" si="27"/>
        <v>-817285271.30738235</v>
      </c>
      <c r="AR31" s="65">
        <f t="shared" si="27"/>
        <v>-830920763.38178205</v>
      </c>
      <c r="AS31" s="65">
        <f t="shared" si="27"/>
        <v>-847913954.71105385</v>
      </c>
      <c r="AT31" s="65">
        <f t="shared" si="27"/>
        <v>-861612928.16793942</v>
      </c>
      <c r="AU31" s="65">
        <f t="shared" si="27"/>
        <v>-875346436.43897533</v>
      </c>
      <c r="AV31" s="65">
        <f t="shared" si="27"/>
        <v>-880017045.00826025</v>
      </c>
      <c r="AW31" s="65">
        <f t="shared" si="27"/>
        <v>-893848632.47755432</v>
      </c>
      <c r="AX31" s="65">
        <f t="shared" si="27"/>
        <v>-911202958.63407874</v>
      </c>
      <c r="AY31" s="65">
        <f t="shared" si="27"/>
        <v>-927261139.23988271</v>
      </c>
      <c r="AZ31" s="65">
        <f t="shared" si="27"/>
        <v>-943358878.23192596</v>
      </c>
      <c r="BA31" s="65">
        <f t="shared" si="27"/>
        <v>-959493727.31080317</v>
      </c>
      <c r="BB31" s="65">
        <f t="shared" si="27"/>
        <v>-965460071.5524286</v>
      </c>
      <c r="BC31" s="65">
        <f t="shared" si="27"/>
        <v>-981705381.90370893</v>
      </c>
      <c r="BD31" s="65">
        <f t="shared" si="27"/>
        <v>-997981273.1435678</v>
      </c>
      <c r="BE31" s="65">
        <f t="shared" si="27"/>
        <v>-1017952022.7553196</v>
      </c>
      <c r="BF31" s="65">
        <f t="shared" si="27"/>
        <v>-1028083727.6237085</v>
      </c>
      <c r="BG31" s="65">
        <f t="shared" si="27"/>
        <v>-1040603878.057785</v>
      </c>
      <c r="BH31" s="65">
        <f t="shared" si="27"/>
        <v>-1053066560.1540794</v>
      </c>
      <c r="BI31" s="65">
        <f t="shared" si="27"/>
        <v>-1065471341.68885</v>
      </c>
    </row>
    <row r="32" spans="1:61" x14ac:dyDescent="0.2">
      <c r="A32" s="64" t="s">
        <v>43</v>
      </c>
      <c r="B32" s="65">
        <v>0</v>
      </c>
      <c r="C32" s="65">
        <f>+C28-B28</f>
        <v>-5425422.2963270545</v>
      </c>
      <c r="D32" s="65">
        <f t="shared" ref="D32:BI32" si="28">+D28-C28</f>
        <v>-5426674.9364523888</v>
      </c>
      <c r="E32" s="65">
        <f t="shared" si="28"/>
        <v>-1226204.4230260849</v>
      </c>
      <c r="F32" s="65">
        <f t="shared" si="28"/>
        <v>-5432558.2629212141</v>
      </c>
      <c r="G32" s="65">
        <f t="shared" si="28"/>
        <v>-5433762.2988287807</v>
      </c>
      <c r="H32" s="65">
        <f t="shared" si="28"/>
        <v>-7691944.5172119141</v>
      </c>
      <c r="I32" s="65">
        <f t="shared" si="28"/>
        <v>-5431741.9503689408</v>
      </c>
      <c r="J32" s="65">
        <f t="shared" si="28"/>
        <v>-5431850.0002762675</v>
      </c>
      <c r="K32" s="65">
        <f t="shared" si="28"/>
        <v>-803124.07908290625</v>
      </c>
      <c r="L32" s="65">
        <f t="shared" si="28"/>
        <v>-5441744.289062798</v>
      </c>
      <c r="M32" s="65">
        <f t="shared" si="28"/>
        <v>-7886341.3966320753</v>
      </c>
      <c r="N32" s="65">
        <f t="shared" si="28"/>
        <v>-8525268.0098193884</v>
      </c>
      <c r="O32" s="65">
        <f t="shared" si="28"/>
        <v>-8567635.2072144747</v>
      </c>
      <c r="P32" s="65">
        <f t="shared" si="28"/>
        <v>-8608726.6180528402</v>
      </c>
      <c r="Q32" s="65">
        <f t="shared" si="28"/>
        <v>-3766981.2584375143</v>
      </c>
      <c r="R32" s="65">
        <f t="shared" si="28"/>
        <v>-8689631.7606656551</v>
      </c>
      <c r="S32" s="65">
        <f t="shared" si="28"/>
        <v>-8727825.3647774458</v>
      </c>
      <c r="T32" s="65">
        <f t="shared" si="28"/>
        <v>-11369024.092167854</v>
      </c>
      <c r="U32" s="65">
        <f t="shared" si="28"/>
        <v>-8798334.6129814982</v>
      </c>
      <c r="V32" s="65">
        <f t="shared" si="28"/>
        <v>-8832777.9324471354</v>
      </c>
      <c r="W32" s="65">
        <f t="shared" si="28"/>
        <v>-3323687.8952088356</v>
      </c>
      <c r="X32" s="65">
        <f t="shared" si="28"/>
        <v>-8905924.5748161077</v>
      </c>
      <c r="Y32" s="65">
        <f t="shared" si="28"/>
        <v>-11719067.183217168</v>
      </c>
      <c r="Z32" s="65">
        <f t="shared" si="28"/>
        <v>-11060226.031117737</v>
      </c>
      <c r="AA32" s="65">
        <f t="shared" si="28"/>
        <v>-11110505.861055315</v>
      </c>
      <c r="AB32" s="65">
        <f t="shared" si="28"/>
        <v>-11159060.630382478</v>
      </c>
      <c r="AC32" s="65">
        <f t="shared" si="28"/>
        <v>-4909077.5167241693</v>
      </c>
      <c r="AD32" s="65">
        <f t="shared" si="28"/>
        <v>-11264171.032917738</v>
      </c>
      <c r="AE32" s="65">
        <f t="shared" si="28"/>
        <v>-11308433.935493827</v>
      </c>
      <c r="AF32" s="65">
        <f t="shared" si="28"/>
        <v>-14320910.958470225</v>
      </c>
      <c r="AG32" s="65">
        <f t="shared" si="28"/>
        <v>-11385010.852312207</v>
      </c>
      <c r="AH32" s="65">
        <f t="shared" si="28"/>
        <v>-11424229.027221203</v>
      </c>
      <c r="AI32" s="65">
        <f t="shared" si="28"/>
        <v>-4314154.9082020521</v>
      </c>
      <c r="AJ32" s="65">
        <f t="shared" si="28"/>
        <v>-11517575.492738962</v>
      </c>
      <c r="AK32" s="65">
        <f t="shared" si="28"/>
        <v>-14697235.896723628</v>
      </c>
      <c r="AL32" s="65">
        <f t="shared" si="28"/>
        <v>-13388485.606037498</v>
      </c>
      <c r="AM32" s="65">
        <f t="shared" si="28"/>
        <v>-13436551.180662513</v>
      </c>
      <c r="AN32" s="65">
        <f t="shared" si="28"/>
        <v>-13482529.128286719</v>
      </c>
      <c r="AO32" s="65">
        <f t="shared" si="28"/>
        <v>-5445928.6704978943</v>
      </c>
      <c r="AP32" s="65">
        <f t="shared" si="28"/>
        <v>-13594931.618541718</v>
      </c>
      <c r="AQ32" s="65">
        <f t="shared" si="28"/>
        <v>-13635492.07439971</v>
      </c>
      <c r="AR32" s="65">
        <f t="shared" si="28"/>
        <v>-16993191.329271793</v>
      </c>
      <c r="AS32" s="65">
        <f t="shared" si="28"/>
        <v>-13698973.456885576</v>
      </c>
      <c r="AT32" s="65">
        <f t="shared" si="28"/>
        <v>-13733508.27103591</v>
      </c>
      <c r="AU32" s="65">
        <f t="shared" si="28"/>
        <v>-4670608.5692849159</v>
      </c>
      <c r="AV32" s="65">
        <f t="shared" si="28"/>
        <v>-13831587.469294071</v>
      </c>
      <c r="AW32" s="65">
        <f t="shared" si="28"/>
        <v>-17354326.15652442</v>
      </c>
      <c r="AX32" s="65">
        <f t="shared" si="28"/>
        <v>-16058180.605803967</v>
      </c>
      <c r="AY32" s="65">
        <f t="shared" si="28"/>
        <v>-16097738.992043257</v>
      </c>
      <c r="AZ32" s="65">
        <f t="shared" si="28"/>
        <v>-16134849.078877211</v>
      </c>
      <c r="BA32" s="65">
        <f t="shared" si="28"/>
        <v>-5966344.2416254282</v>
      </c>
      <c r="BB32" s="65">
        <f t="shared" si="28"/>
        <v>-16245310.351280332</v>
      </c>
      <c r="BC32" s="65">
        <f t="shared" si="28"/>
        <v>-16275891.239858866</v>
      </c>
      <c r="BD32" s="65">
        <f t="shared" si="28"/>
        <v>-19970749.611751795</v>
      </c>
      <c r="BE32" s="65">
        <f t="shared" si="28"/>
        <v>-10131704.868388891</v>
      </c>
      <c r="BF32" s="65">
        <f t="shared" si="28"/>
        <v>-12520150.434076548</v>
      </c>
      <c r="BG32" s="65">
        <f t="shared" si="28"/>
        <v>-12462682.096294403</v>
      </c>
      <c r="BH32" s="65">
        <f t="shared" si="28"/>
        <v>-12404781.534770608</v>
      </c>
      <c r="BI32" s="65">
        <f t="shared" si="28"/>
        <v>-16104203.261522651</v>
      </c>
    </row>
    <row r="33" spans="1:71" x14ac:dyDescent="0.2">
      <c r="A33" s="64" t="s">
        <v>42</v>
      </c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/>
      <c r="AJ33" s="65"/>
      <c r="AK33" s="65"/>
      <c r="AL33" s="65"/>
      <c r="AM33" s="65"/>
      <c r="AN33" s="65"/>
      <c r="AO33" s="65"/>
      <c r="AP33" s="65"/>
      <c r="AQ33" s="65"/>
      <c r="AR33" s="65"/>
      <c r="AS33" s="65"/>
      <c r="AT33" s="65"/>
      <c r="AU33" s="65"/>
      <c r="AV33" s="65"/>
      <c r="AW33" s="65"/>
      <c r="AX33" s="65"/>
      <c r="AY33" s="65"/>
      <c r="AZ33" s="65"/>
      <c r="BA33" s="65"/>
      <c r="BB33" s="65"/>
      <c r="BC33" s="65"/>
      <c r="BD33" s="65"/>
      <c r="BE33" s="65"/>
      <c r="BF33" s="65"/>
      <c r="BG33" s="65"/>
      <c r="BH33" s="65"/>
      <c r="BI33" s="65"/>
    </row>
    <row r="34" spans="1:71" x14ac:dyDescent="0.2">
      <c r="A34" s="66" t="s">
        <v>35</v>
      </c>
      <c r="B34" s="66">
        <f>+B31+B32-B33</f>
        <v>-474000000</v>
      </c>
      <c r="C34" s="66">
        <f t="shared" ref="C34:K34" si="29">+C31+C32-C33</f>
        <v>-479425422.29632705</v>
      </c>
      <c r="D34" s="66">
        <f t="shared" si="29"/>
        <v>-484852097.23277944</v>
      </c>
      <c r="E34" s="66">
        <f t="shared" si="29"/>
        <v>-486078301.65580553</v>
      </c>
      <c r="F34" s="66">
        <f t="shared" si="29"/>
        <v>-491510859.91872674</v>
      </c>
      <c r="G34" s="66">
        <f t="shared" si="29"/>
        <v>-496944622.21755552</v>
      </c>
      <c r="H34" s="66">
        <f t="shared" si="29"/>
        <v>-504636566.73476744</v>
      </c>
      <c r="I34" s="66">
        <f t="shared" si="29"/>
        <v>-510068308.68513638</v>
      </c>
      <c r="J34" s="66">
        <f t="shared" si="29"/>
        <v>-515500158.68541265</v>
      </c>
      <c r="K34" s="66">
        <f t="shared" si="29"/>
        <v>-516303282.76449555</v>
      </c>
      <c r="L34" s="66">
        <f>+L31+L32-L33</f>
        <v>-521745027.05355835</v>
      </c>
      <c r="M34" s="66">
        <f>+M31+M32-M33</f>
        <v>-529631368.45019042</v>
      </c>
      <c r="N34" s="66">
        <f t="shared" ref="N34:BI34" si="30">+N31+N32-N33</f>
        <v>-538156636.46000981</v>
      </c>
      <c r="O34" s="66">
        <f t="shared" si="30"/>
        <v>-546724271.66722429</v>
      </c>
      <c r="P34" s="66">
        <f t="shared" si="30"/>
        <v>-555332998.28527713</v>
      </c>
      <c r="Q34" s="66">
        <f t="shared" si="30"/>
        <v>-559099979.54371464</v>
      </c>
      <c r="R34" s="66">
        <f t="shared" si="30"/>
        <v>-567789611.3043803</v>
      </c>
      <c r="S34" s="66">
        <f t="shared" si="30"/>
        <v>-576517436.66915774</v>
      </c>
      <c r="T34" s="66">
        <f t="shared" si="30"/>
        <v>-587886460.7613256</v>
      </c>
      <c r="U34" s="66">
        <f t="shared" si="30"/>
        <v>-596684795.37430716</v>
      </c>
      <c r="V34" s="66">
        <f t="shared" si="30"/>
        <v>-605517573.30675435</v>
      </c>
      <c r="W34" s="66">
        <f t="shared" si="30"/>
        <v>-608841261.20196319</v>
      </c>
      <c r="X34" s="66">
        <f t="shared" si="30"/>
        <v>-617747185.77677929</v>
      </c>
      <c r="Y34" s="66">
        <f t="shared" si="30"/>
        <v>-629466252.95999646</v>
      </c>
      <c r="Z34" s="66">
        <f t="shared" si="30"/>
        <v>-640526478.99111414</v>
      </c>
      <c r="AA34" s="66">
        <f t="shared" si="30"/>
        <v>-651636984.85216951</v>
      </c>
      <c r="AB34" s="66">
        <f t="shared" si="30"/>
        <v>-662796045.48255205</v>
      </c>
      <c r="AC34" s="66">
        <f t="shared" si="30"/>
        <v>-667705122.99927616</v>
      </c>
      <c r="AD34" s="66">
        <f t="shared" si="30"/>
        <v>-678969294.0321939</v>
      </c>
      <c r="AE34" s="66">
        <f t="shared" si="30"/>
        <v>-690277727.96768773</v>
      </c>
      <c r="AF34" s="66">
        <f t="shared" si="30"/>
        <v>-704598638.92615795</v>
      </c>
      <c r="AG34" s="66">
        <f t="shared" si="30"/>
        <v>-715983649.77847016</v>
      </c>
      <c r="AH34" s="66">
        <f t="shared" si="30"/>
        <v>-727407878.80569136</v>
      </c>
      <c r="AI34" s="66">
        <f t="shared" si="30"/>
        <v>-731722033.71389341</v>
      </c>
      <c r="AJ34" s="66">
        <f t="shared" si="30"/>
        <v>-743239609.20663238</v>
      </c>
      <c r="AK34" s="66">
        <f t="shared" si="30"/>
        <v>-757936845.103356</v>
      </c>
      <c r="AL34" s="66">
        <f t="shared" si="30"/>
        <v>-771325330.7093935</v>
      </c>
      <c r="AM34" s="66">
        <f t="shared" si="30"/>
        <v>-784761881.89005601</v>
      </c>
      <c r="AN34" s="66">
        <f t="shared" si="30"/>
        <v>-798244411.01834273</v>
      </c>
      <c r="AO34" s="66">
        <f t="shared" si="30"/>
        <v>-803690339.68884063</v>
      </c>
      <c r="AP34" s="66">
        <f t="shared" si="30"/>
        <v>-817285271.30738235</v>
      </c>
      <c r="AQ34" s="66">
        <f t="shared" si="30"/>
        <v>-830920763.38178205</v>
      </c>
      <c r="AR34" s="66">
        <f t="shared" si="30"/>
        <v>-847913954.71105385</v>
      </c>
      <c r="AS34" s="66">
        <f t="shared" si="30"/>
        <v>-861612928.16793942</v>
      </c>
      <c r="AT34" s="66">
        <f t="shared" si="30"/>
        <v>-875346436.43897533</v>
      </c>
      <c r="AU34" s="66">
        <f t="shared" si="30"/>
        <v>-880017045.00826025</v>
      </c>
      <c r="AV34" s="66">
        <f t="shared" si="30"/>
        <v>-893848632.47755432</v>
      </c>
      <c r="AW34" s="66">
        <f t="shared" si="30"/>
        <v>-911202958.63407874</v>
      </c>
      <c r="AX34" s="66">
        <f t="shared" si="30"/>
        <v>-927261139.23988271</v>
      </c>
      <c r="AY34" s="66">
        <f t="shared" si="30"/>
        <v>-943358878.23192596</v>
      </c>
      <c r="AZ34" s="66">
        <f t="shared" si="30"/>
        <v>-959493727.31080317</v>
      </c>
      <c r="BA34" s="66">
        <f t="shared" si="30"/>
        <v>-965460071.5524286</v>
      </c>
      <c r="BB34" s="66">
        <f t="shared" si="30"/>
        <v>-981705381.90370893</v>
      </c>
      <c r="BC34" s="66">
        <f t="shared" si="30"/>
        <v>-997981273.1435678</v>
      </c>
      <c r="BD34" s="66">
        <f t="shared" si="30"/>
        <v>-1017952022.7553196</v>
      </c>
      <c r="BE34" s="66">
        <f t="shared" si="30"/>
        <v>-1028083727.6237085</v>
      </c>
      <c r="BF34" s="66">
        <f t="shared" si="30"/>
        <v>-1040603878.057785</v>
      </c>
      <c r="BG34" s="66">
        <f t="shared" si="30"/>
        <v>-1053066560.1540794</v>
      </c>
      <c r="BH34" s="66">
        <f t="shared" si="30"/>
        <v>-1065471341.68885</v>
      </c>
      <c r="BI34" s="66">
        <f t="shared" si="30"/>
        <v>-1081575544.9503727</v>
      </c>
    </row>
    <row r="35" spans="1:71" x14ac:dyDescent="0.2">
      <c r="A35" s="1" t="s">
        <v>1503</v>
      </c>
      <c r="B35" s="218">
        <f t="shared" ref="B35:AG35" si="31">+B34/B19</f>
        <v>-4.6294100802807263E-2</v>
      </c>
      <c r="C35" s="218">
        <f t="shared" si="31"/>
        <v>-4.665184642320655E-2</v>
      </c>
      <c r="D35" s="218">
        <f t="shared" si="31"/>
        <v>-4.7011968252741232E-2</v>
      </c>
      <c r="E35" s="218">
        <f t="shared" si="31"/>
        <v>-4.7628880202310452E-2</v>
      </c>
      <c r="F35" s="218">
        <f t="shared" si="31"/>
        <v>-4.798780102932209E-2</v>
      </c>
      <c r="G35" s="218">
        <f t="shared" si="31"/>
        <v>-4.8348969734847834E-2</v>
      </c>
      <c r="H35" s="218">
        <f t="shared" si="31"/>
        <v>-4.8583091508930788E-2</v>
      </c>
      <c r="I35" s="218">
        <f t="shared" si="31"/>
        <v>-4.8951256701857168E-2</v>
      </c>
      <c r="J35" s="218">
        <f t="shared" si="31"/>
        <v>-4.9321297301654611E-2</v>
      </c>
      <c r="K35" s="218">
        <f t="shared" si="31"/>
        <v>-4.9944521638353077E-2</v>
      </c>
      <c r="L35" s="218">
        <f t="shared" si="31"/>
        <v>-5.0312725524386107E-2</v>
      </c>
      <c r="M35" s="218">
        <f t="shared" si="31"/>
        <v>-5.0554150132822259E-2</v>
      </c>
      <c r="N35" s="218">
        <f t="shared" si="31"/>
        <v>-5.0771602084211172E-2</v>
      </c>
      <c r="O35" s="218">
        <f t="shared" si="31"/>
        <v>-5.0996841461014845E-2</v>
      </c>
      <c r="P35" s="218">
        <f t="shared" si="31"/>
        <v>-5.1229453276550048E-2</v>
      </c>
      <c r="Q35" s="218">
        <f t="shared" si="31"/>
        <v>-5.1693496642614703E-2</v>
      </c>
      <c r="R35" s="218">
        <f t="shared" si="31"/>
        <v>-5.1932194094813734E-2</v>
      </c>
      <c r="S35" s="218">
        <f t="shared" si="31"/>
        <v>-5.2177547597675469E-2</v>
      </c>
      <c r="T35" s="218">
        <f t="shared" si="31"/>
        <v>-5.2320137093313908E-2</v>
      </c>
      <c r="U35" s="218">
        <f t="shared" si="31"/>
        <v>-5.2581320511625521E-2</v>
      </c>
      <c r="V35" s="218">
        <f t="shared" si="31"/>
        <v>-5.2848050799355555E-2</v>
      </c>
      <c r="W35" s="218">
        <f t="shared" si="31"/>
        <v>-5.3333002498971653E-2</v>
      </c>
      <c r="X35" s="218">
        <f t="shared" si="31"/>
        <v>-5.3603458795209682E-2</v>
      </c>
      <c r="Y35" s="218">
        <f t="shared" si="31"/>
        <v>-5.3777713917225765E-2</v>
      </c>
      <c r="Z35" s="218">
        <f t="shared" si="31"/>
        <v>-5.3987835080138567E-2</v>
      </c>
      <c r="AA35" s="218">
        <f t="shared" si="31"/>
        <v>-5.4206506729780869E-2</v>
      </c>
      <c r="AB35" s="218">
        <f t="shared" si="31"/>
        <v>-5.4433250742874396E-2</v>
      </c>
      <c r="AC35" s="218">
        <f t="shared" si="31"/>
        <v>-5.4866763947100106E-2</v>
      </c>
      <c r="AD35" s="218">
        <f t="shared" si="31"/>
        <v>-5.5101045637581968E-2</v>
      </c>
      <c r="AE35" s="218">
        <f t="shared" si="31"/>
        <v>-5.5342548815954351E-2</v>
      </c>
      <c r="AF35" s="218">
        <f t="shared" si="31"/>
        <v>-5.5505687211577885E-2</v>
      </c>
      <c r="AG35" s="218">
        <f t="shared" si="31"/>
        <v>-5.576350165476357E-2</v>
      </c>
      <c r="AH35" s="218">
        <f t="shared" ref="AH35:BI35" si="32">+AH34/AH19</f>
        <v>-5.602731732183034E-2</v>
      </c>
      <c r="AI35" s="218">
        <f t="shared" si="32"/>
        <v>-5.6484215254648487E-2</v>
      </c>
      <c r="AJ35" s="218">
        <f t="shared" si="32"/>
        <v>-5.6752850081318897E-2</v>
      </c>
      <c r="AK35" s="218">
        <f t="shared" si="32"/>
        <v>-5.6948969550120077E-2</v>
      </c>
      <c r="AL35" s="218">
        <f t="shared" si="32"/>
        <v>-5.7187635227102622E-2</v>
      </c>
      <c r="AM35" s="218">
        <f t="shared" si="32"/>
        <v>-5.7433549883901862E-2</v>
      </c>
      <c r="AN35" s="218">
        <f t="shared" si="32"/>
        <v>-5.7686323754936285E-2</v>
      </c>
      <c r="AO35" s="218">
        <f t="shared" si="32"/>
        <v>-5.812087860182602E-2</v>
      </c>
      <c r="AP35" s="218">
        <f t="shared" si="32"/>
        <v>-5.8379922514246223E-2</v>
      </c>
      <c r="AQ35" s="218">
        <f t="shared" si="32"/>
        <v>-5.864514464258562E-2</v>
      </c>
      <c r="AR35" s="218">
        <f t="shared" si="32"/>
        <v>-5.8850579729538367E-2</v>
      </c>
      <c r="AS35" s="218">
        <f t="shared" si="32"/>
        <v>-5.9129521472111084E-2</v>
      </c>
      <c r="AT35" s="218">
        <f t="shared" si="32"/>
        <v>-5.9413641455277361E-2</v>
      </c>
      <c r="AU35" s="218">
        <f t="shared" si="32"/>
        <v>-5.9867841179000396E-2</v>
      </c>
      <c r="AV35" s="218">
        <f t="shared" si="32"/>
        <v>-6.0156052303212436E-2</v>
      </c>
      <c r="AW35" s="218">
        <f t="shared" si="32"/>
        <v>-6.0388810465231264E-2</v>
      </c>
      <c r="AX35" s="218">
        <f t="shared" si="32"/>
        <v>-6.0651994181541248E-2</v>
      </c>
      <c r="AY35" s="218">
        <f t="shared" si="32"/>
        <v>-6.0921419147515234E-2</v>
      </c>
      <c r="AZ35" s="218">
        <f t="shared" si="32"/>
        <v>-6.119675681765667E-2</v>
      </c>
      <c r="BA35" s="218">
        <f t="shared" si="32"/>
        <v>-6.1632460165692474E-2</v>
      </c>
      <c r="BB35" s="218">
        <f t="shared" si="32"/>
        <v>-6.1913142152335933E-2</v>
      </c>
      <c r="BC35" s="218">
        <f t="shared" si="32"/>
        <v>-6.2199168037797181E-2</v>
      </c>
      <c r="BD35" s="218">
        <f t="shared" si="32"/>
        <v>-6.2439329270507632E-2</v>
      </c>
      <c r="BE35" s="218">
        <f t="shared" si="32"/>
        <v>-6.236201667389913E-2</v>
      </c>
      <c r="BF35" s="218">
        <f t="shared" si="32"/>
        <v>-6.2439207794434286E-2</v>
      </c>
      <c r="BG35" s="218">
        <f t="shared" si="32"/>
        <v>-6.2520688824623957E-2</v>
      </c>
      <c r="BH35" s="218">
        <f t="shared" si="32"/>
        <v>-6.260625926874458E-2</v>
      </c>
      <c r="BI35" s="218">
        <f t="shared" si="32"/>
        <v>-6.2649946656028244E-2</v>
      </c>
    </row>
    <row r="36" spans="1:71" ht="13.5" thickBot="1" x14ac:dyDescent="0.25"/>
    <row r="37" spans="1:71" x14ac:dyDescent="0.2">
      <c r="A37" s="47" t="s">
        <v>122</v>
      </c>
      <c r="B37" s="40">
        <f t="shared" ref="B37:K37" si="33">+B$2</f>
        <v>44957</v>
      </c>
      <c r="C37" s="40">
        <f t="shared" si="33"/>
        <v>44985</v>
      </c>
      <c r="D37" s="40">
        <f t="shared" si="33"/>
        <v>45016</v>
      </c>
      <c r="E37" s="40">
        <f t="shared" si="33"/>
        <v>45046</v>
      </c>
      <c r="F37" s="40">
        <f t="shared" si="33"/>
        <v>45077</v>
      </c>
      <c r="G37" s="40">
        <f t="shared" si="33"/>
        <v>45107</v>
      </c>
      <c r="H37" s="40">
        <f t="shared" si="33"/>
        <v>45138</v>
      </c>
      <c r="I37" s="40">
        <f t="shared" si="33"/>
        <v>45169</v>
      </c>
      <c r="J37" s="40">
        <f t="shared" si="33"/>
        <v>45199</v>
      </c>
      <c r="K37" s="40">
        <f t="shared" si="33"/>
        <v>45230</v>
      </c>
      <c r="L37" s="40">
        <f t="shared" ref="L37:AQ37" si="34">+L$2</f>
        <v>45260</v>
      </c>
      <c r="M37" s="40">
        <f t="shared" si="34"/>
        <v>45291</v>
      </c>
      <c r="N37" s="40">
        <f t="shared" si="34"/>
        <v>45322</v>
      </c>
      <c r="O37" s="40">
        <f t="shared" si="34"/>
        <v>45351</v>
      </c>
      <c r="P37" s="40">
        <f t="shared" si="34"/>
        <v>45382</v>
      </c>
      <c r="Q37" s="40">
        <f t="shared" si="34"/>
        <v>45412</v>
      </c>
      <c r="R37" s="40">
        <f t="shared" si="34"/>
        <v>45443</v>
      </c>
      <c r="S37" s="40">
        <f t="shared" si="34"/>
        <v>45473</v>
      </c>
      <c r="T37" s="40">
        <f t="shared" si="34"/>
        <v>45504</v>
      </c>
      <c r="U37" s="40">
        <f t="shared" si="34"/>
        <v>45535</v>
      </c>
      <c r="V37" s="40">
        <f t="shared" si="34"/>
        <v>45565</v>
      </c>
      <c r="W37" s="40">
        <f t="shared" si="34"/>
        <v>45596</v>
      </c>
      <c r="X37" s="40">
        <f t="shared" si="34"/>
        <v>45626</v>
      </c>
      <c r="Y37" s="40">
        <f t="shared" si="34"/>
        <v>45657</v>
      </c>
      <c r="Z37" s="40">
        <f t="shared" si="34"/>
        <v>45688</v>
      </c>
      <c r="AA37" s="40">
        <f t="shared" si="34"/>
        <v>45716</v>
      </c>
      <c r="AB37" s="40">
        <f t="shared" si="34"/>
        <v>45747</v>
      </c>
      <c r="AC37" s="40">
        <f t="shared" si="34"/>
        <v>45777</v>
      </c>
      <c r="AD37" s="40">
        <f t="shared" si="34"/>
        <v>45808</v>
      </c>
      <c r="AE37" s="40">
        <f t="shared" si="34"/>
        <v>45838</v>
      </c>
      <c r="AF37" s="40">
        <f t="shared" si="34"/>
        <v>45869</v>
      </c>
      <c r="AG37" s="40">
        <f t="shared" si="34"/>
        <v>45900</v>
      </c>
      <c r="AH37" s="40">
        <f t="shared" si="34"/>
        <v>45930</v>
      </c>
      <c r="AI37" s="40">
        <f t="shared" si="34"/>
        <v>45961</v>
      </c>
      <c r="AJ37" s="40">
        <f t="shared" si="34"/>
        <v>45991</v>
      </c>
      <c r="AK37" s="40">
        <f t="shared" si="34"/>
        <v>46022</v>
      </c>
      <c r="AL37" s="40">
        <f t="shared" si="34"/>
        <v>46053</v>
      </c>
      <c r="AM37" s="40">
        <f t="shared" si="34"/>
        <v>46081</v>
      </c>
      <c r="AN37" s="40">
        <f t="shared" si="34"/>
        <v>46112</v>
      </c>
      <c r="AO37" s="40">
        <f t="shared" si="34"/>
        <v>46142</v>
      </c>
      <c r="AP37" s="40">
        <f t="shared" si="34"/>
        <v>46173</v>
      </c>
      <c r="AQ37" s="40">
        <f t="shared" si="34"/>
        <v>46203</v>
      </c>
      <c r="AR37" s="40">
        <f t="shared" ref="AR37:BI37" si="35">+AR$2</f>
        <v>46234</v>
      </c>
      <c r="AS37" s="40">
        <f t="shared" si="35"/>
        <v>46265</v>
      </c>
      <c r="AT37" s="40">
        <f t="shared" si="35"/>
        <v>46295</v>
      </c>
      <c r="AU37" s="40">
        <f t="shared" si="35"/>
        <v>46326</v>
      </c>
      <c r="AV37" s="40">
        <f t="shared" si="35"/>
        <v>46356</v>
      </c>
      <c r="AW37" s="40">
        <f t="shared" si="35"/>
        <v>46387</v>
      </c>
      <c r="AX37" s="40">
        <f t="shared" si="35"/>
        <v>46418</v>
      </c>
      <c r="AY37" s="40">
        <f t="shared" si="35"/>
        <v>46446</v>
      </c>
      <c r="AZ37" s="40">
        <f t="shared" si="35"/>
        <v>46477</v>
      </c>
      <c r="BA37" s="40">
        <f t="shared" si="35"/>
        <v>46507</v>
      </c>
      <c r="BB37" s="40">
        <f t="shared" si="35"/>
        <v>46538</v>
      </c>
      <c r="BC37" s="40">
        <f t="shared" si="35"/>
        <v>46568</v>
      </c>
      <c r="BD37" s="40">
        <f t="shared" si="35"/>
        <v>46599</v>
      </c>
      <c r="BE37" s="40">
        <f t="shared" si="35"/>
        <v>46630</v>
      </c>
      <c r="BF37" s="40">
        <f t="shared" si="35"/>
        <v>46660</v>
      </c>
      <c r="BG37" s="40">
        <f t="shared" si="35"/>
        <v>46691</v>
      </c>
      <c r="BH37" s="40">
        <f t="shared" si="35"/>
        <v>46721</v>
      </c>
      <c r="BI37" s="40">
        <f t="shared" si="35"/>
        <v>46752</v>
      </c>
    </row>
    <row r="38" spans="1:71" x14ac:dyDescent="0.2">
      <c r="A38" s="138" t="s">
        <v>33</v>
      </c>
      <c r="B38" s="65">
        <f>+'EF. Mensuales'!B7</f>
        <v>40000000</v>
      </c>
      <c r="C38" s="65">
        <f>+B42</f>
        <v>38888888.888888888</v>
      </c>
      <c r="D38" s="65">
        <f t="shared" ref="D38:K38" si="36">+C42</f>
        <v>37808641.975308642</v>
      </c>
      <c r="E38" s="65">
        <f t="shared" si="36"/>
        <v>36758401.92043896</v>
      </c>
      <c r="F38" s="65">
        <f t="shared" si="36"/>
        <v>35737335.200426765</v>
      </c>
      <c r="G38" s="65">
        <f t="shared" si="36"/>
        <v>34744631.444859356</v>
      </c>
      <c r="H38" s="65">
        <f t="shared" si="36"/>
        <v>33779502.793613262</v>
      </c>
      <c r="I38" s="65">
        <f t="shared" si="36"/>
        <v>32841183.271568451</v>
      </c>
      <c r="J38" s="65">
        <f t="shared" si="36"/>
        <v>31928928.180691551</v>
      </c>
      <c r="K38" s="65">
        <f t="shared" si="36"/>
        <v>31042013.509005673</v>
      </c>
      <c r="L38" s="65">
        <f t="shared" ref="L38:AQ38" si="37">+K42</f>
        <v>30179735.355977736</v>
      </c>
      <c r="M38" s="65">
        <f t="shared" si="37"/>
        <v>29341409.373867244</v>
      </c>
      <c r="N38" s="65">
        <f t="shared" si="37"/>
        <v>51526370.224593155</v>
      </c>
      <c r="O38" s="65">
        <f t="shared" si="37"/>
        <v>50095082.162798904</v>
      </c>
      <c r="P38" s="65">
        <f t="shared" si="37"/>
        <v>48703552.102721155</v>
      </c>
      <c r="Q38" s="65">
        <f t="shared" si="37"/>
        <v>47350675.655423343</v>
      </c>
      <c r="R38" s="65">
        <f t="shared" si="37"/>
        <v>46035379.109439358</v>
      </c>
      <c r="S38" s="65">
        <f t="shared" si="37"/>
        <v>44756618.578621596</v>
      </c>
      <c r="T38" s="65">
        <f t="shared" si="37"/>
        <v>43513379.173659883</v>
      </c>
      <c r="U38" s="65">
        <f t="shared" si="37"/>
        <v>42304674.196613774</v>
      </c>
      <c r="V38" s="65">
        <f t="shared" si="37"/>
        <v>41129544.357818946</v>
      </c>
      <c r="W38" s="65">
        <f t="shared" si="37"/>
        <v>39987057.014546201</v>
      </c>
      <c r="X38" s="65">
        <f t="shared" si="37"/>
        <v>38876305.430808805</v>
      </c>
      <c r="Y38" s="65">
        <f t="shared" si="37"/>
        <v>37796408.057730779</v>
      </c>
      <c r="Z38" s="65">
        <f t="shared" si="37"/>
        <v>61931507.833904922</v>
      </c>
      <c r="AA38" s="65">
        <f t="shared" si="37"/>
        <v>60211188.171852008</v>
      </c>
      <c r="AB38" s="65">
        <f t="shared" si="37"/>
        <v>58538655.167078339</v>
      </c>
      <c r="AC38" s="65">
        <f t="shared" si="37"/>
        <v>56912581.412437275</v>
      </c>
      <c r="AD38" s="65">
        <f t="shared" si="37"/>
        <v>55331676.373202905</v>
      </c>
      <c r="AE38" s="65">
        <f t="shared" si="37"/>
        <v>53794685.36283616</v>
      </c>
      <c r="AF38" s="65">
        <f t="shared" si="37"/>
        <v>52300388.54720182</v>
      </c>
      <c r="AG38" s="65">
        <f t="shared" si="37"/>
        <v>50847599.976446211</v>
      </c>
      <c r="AH38" s="65">
        <f t="shared" si="37"/>
        <v>49435166.643767148</v>
      </c>
      <c r="AI38" s="65">
        <f t="shared" si="37"/>
        <v>48061967.570329174</v>
      </c>
      <c r="AJ38" s="65">
        <f t="shared" si="37"/>
        <v>46726912.915597811</v>
      </c>
      <c r="AK38" s="65">
        <f t="shared" si="37"/>
        <v>45428943.112386763</v>
      </c>
      <c r="AL38" s="65">
        <f t="shared" si="37"/>
        <v>71240903.025931567</v>
      </c>
      <c r="AM38" s="65">
        <f t="shared" si="37"/>
        <v>69261989.052989021</v>
      </c>
      <c r="AN38" s="65">
        <f t="shared" si="37"/>
        <v>67338044.912628219</v>
      </c>
      <c r="AO38" s="65">
        <f t="shared" si="37"/>
        <v>65467543.665055215</v>
      </c>
      <c r="AP38" s="65">
        <f t="shared" si="37"/>
        <v>63649000.785470352</v>
      </c>
      <c r="AQ38" s="65">
        <f t="shared" si="37"/>
        <v>61880972.985873953</v>
      </c>
      <c r="AR38" s="65">
        <f t="shared" ref="AR38:BI38" si="38">+AQ42</f>
        <v>60162057.069599673</v>
      </c>
      <c r="AS38" s="65">
        <f t="shared" si="38"/>
        <v>58490888.817666352</v>
      </c>
      <c r="AT38" s="65">
        <f t="shared" si="38"/>
        <v>56866141.90606451</v>
      </c>
      <c r="AU38" s="65">
        <f t="shared" si="38"/>
        <v>55286526.853118271</v>
      </c>
      <c r="AV38" s="65">
        <f t="shared" si="38"/>
        <v>53750789.996087208</v>
      </c>
      <c r="AW38" s="65">
        <f t="shared" si="38"/>
        <v>52257712.496195897</v>
      </c>
      <c r="AX38" s="65">
        <f t="shared" si="38"/>
        <v>79369047.496301562</v>
      </c>
      <c r="AY38" s="65">
        <f t="shared" si="38"/>
        <v>77164351.73251541</v>
      </c>
      <c r="AZ38" s="65">
        <f t="shared" si="38"/>
        <v>75020897.517723322</v>
      </c>
      <c r="BA38" s="65">
        <f t="shared" si="38"/>
        <v>72936983.69778657</v>
      </c>
      <c r="BB38" s="65">
        <f t="shared" si="38"/>
        <v>70910956.372848049</v>
      </c>
      <c r="BC38" s="65">
        <f t="shared" si="38"/>
        <v>68941207.584713385</v>
      </c>
      <c r="BD38" s="65">
        <f t="shared" si="38"/>
        <v>67026174.040693566</v>
      </c>
      <c r="BE38" s="65">
        <f t="shared" si="38"/>
        <v>65164335.872896522</v>
      </c>
      <c r="BF38" s="65">
        <f t="shared" si="38"/>
        <v>63354215.431982733</v>
      </c>
      <c r="BG38" s="65">
        <f t="shared" si="38"/>
        <v>61594376.114427656</v>
      </c>
      <c r="BH38" s="65">
        <f t="shared" si="38"/>
        <v>59883421.222360224</v>
      </c>
      <c r="BI38" s="65">
        <f t="shared" si="38"/>
        <v>58219992.855072439</v>
      </c>
    </row>
    <row r="39" spans="1:71" x14ac:dyDescent="0.2">
      <c r="A39" s="138" t="s">
        <v>20</v>
      </c>
      <c r="B39" s="100">
        <f>+B38/PARÁMETROS!$C$7</f>
        <v>1111111.111111111</v>
      </c>
      <c r="C39" s="100">
        <f>+C38/PARÁMETROS!$C$7</f>
        <v>1080246.913580247</v>
      </c>
      <c r="D39" s="100">
        <f>+D38/PARÁMETROS!$C$7</f>
        <v>1050240.0548696844</v>
      </c>
      <c r="E39" s="100">
        <f>+E38/PARÁMETROS!$C$7</f>
        <v>1021066.7200121933</v>
      </c>
      <c r="F39" s="100">
        <f>+F38/PARÁMETROS!$C$7</f>
        <v>992703.75556741015</v>
      </c>
      <c r="G39" s="100">
        <f>+G38/PARÁMETROS!$C$7</f>
        <v>965128.65124609321</v>
      </c>
      <c r="H39" s="100">
        <f>+H38/PARÁMETROS!$C$7</f>
        <v>938319.52204481279</v>
      </c>
      <c r="I39" s="100">
        <f>+I38/PARÁMETROS!$C$7</f>
        <v>912255.09087690141</v>
      </c>
      <c r="J39" s="100">
        <f>+J38/PARÁMETROS!$D$7</f>
        <v>886914.67168587644</v>
      </c>
      <c r="K39" s="100">
        <f>+K38/PARÁMETROS!$D$7</f>
        <v>862278.15302793542</v>
      </c>
      <c r="L39" s="100">
        <f>+L38/PARÁMETROS!$D$7</f>
        <v>838325.98211049265</v>
      </c>
      <c r="M39" s="100">
        <f>+M38/PARÁMETROS!$D$7</f>
        <v>815039.14927409007</v>
      </c>
      <c r="N39" s="100">
        <f>+N38/PARÁMETROS!$D$7</f>
        <v>1431288.0617942542</v>
      </c>
      <c r="O39" s="100">
        <f>+O38/PARÁMETROS!$D$7</f>
        <v>1391530.0600777473</v>
      </c>
      <c r="P39" s="100">
        <f>+P38/PARÁMETROS!$D$7</f>
        <v>1352876.4472978099</v>
      </c>
      <c r="Q39" s="100">
        <f>+Q38/PARÁMETROS!$D$7</f>
        <v>1315296.5459839818</v>
      </c>
      <c r="R39" s="100">
        <f>+R38/PARÁMETROS!$D$7</f>
        <v>1278760.5308177599</v>
      </c>
      <c r="S39" s="100">
        <f>+S38/PARÁMETROS!$D$7</f>
        <v>1243239.404961711</v>
      </c>
      <c r="T39" s="100">
        <f>+T38/PARÁMETROS!$D$7</f>
        <v>1208704.9770461079</v>
      </c>
      <c r="U39" s="100">
        <f>+U38/PARÁMETROS!$D$7</f>
        <v>1175129.838794827</v>
      </c>
      <c r="V39" s="100">
        <f>+V38/PARÁMETROS!$D$7</f>
        <v>1142487.3432727484</v>
      </c>
      <c r="W39" s="100">
        <f>+W38/PARÁMETROS!$D$7</f>
        <v>1110751.5837373945</v>
      </c>
      <c r="X39" s="100">
        <f>+X38/PARÁMETROS!$D$7</f>
        <v>1079897.3730780224</v>
      </c>
      <c r="Y39" s="100">
        <f>+Y38/PARÁMETROS!$D$7</f>
        <v>1049900.2238258549</v>
      </c>
      <c r="Z39" s="100">
        <f>+Z38/PARÁMETROS!$E$7</f>
        <v>1720319.6620529145</v>
      </c>
      <c r="AA39" s="100">
        <f>+AA38/PARÁMETROS!$E$7</f>
        <v>1672533.0047736668</v>
      </c>
      <c r="AB39" s="100">
        <f>+AB38/PARÁMETROS!$E$7</f>
        <v>1626073.7546410649</v>
      </c>
      <c r="AC39" s="100">
        <f>+AC38/PARÁMETROS!$E$7</f>
        <v>1580905.0392343688</v>
      </c>
      <c r="AD39" s="100">
        <f>+AD38/PARÁMETROS!$E$7</f>
        <v>1536991.0103667474</v>
      </c>
      <c r="AE39" s="100">
        <f>+AE38/PARÁMETROS!$E$7</f>
        <v>1494296.8156343377</v>
      </c>
      <c r="AF39" s="100">
        <f>+AF38/PARÁMETROS!$E$7</f>
        <v>1452788.5707556061</v>
      </c>
      <c r="AG39" s="100">
        <f>+AG38/PARÁMETROS!$E$7</f>
        <v>1412433.3326790615</v>
      </c>
      <c r="AH39" s="100">
        <f>+AH38/PARÁMETROS!$E$7</f>
        <v>1373199.0734379764</v>
      </c>
      <c r="AI39" s="100">
        <f>+AI38/PARÁMETROS!$E$7</f>
        <v>1335054.6547313659</v>
      </c>
      <c r="AJ39" s="100">
        <f>+AJ38/PARÁMETROS!$E$7</f>
        <v>1297969.8032110503</v>
      </c>
      <c r="AK39" s="100">
        <f>+AK38/PARÁMETROS!$E$7</f>
        <v>1261915.0864551878</v>
      </c>
      <c r="AL39" s="100">
        <f>+AL38/PARÁMETROS!$F$7</f>
        <v>1978913.9729425434</v>
      </c>
      <c r="AM39" s="100">
        <f>+AM38/PARÁMETROS!$F$7</f>
        <v>1923944.1403608061</v>
      </c>
      <c r="AN39" s="100">
        <f>+AN38/PARÁMETROS!$F$7</f>
        <v>1870501.247573006</v>
      </c>
      <c r="AO39" s="100">
        <f>+AO38/PARÁMETROS!$F$7</f>
        <v>1818542.879584867</v>
      </c>
      <c r="AP39" s="100">
        <f>+AP38/PARÁMETROS!$F$7</f>
        <v>1768027.7995963986</v>
      </c>
      <c r="AQ39" s="100">
        <f>+AQ38/PARÁMETROS!$F$7</f>
        <v>1718915.9162742766</v>
      </c>
      <c r="AR39" s="100">
        <f>+AR38/PARÁMETROS!$F$7</f>
        <v>1671168.2519333242</v>
      </c>
      <c r="AS39" s="100">
        <f>+AS38/PARÁMETROS!$F$7</f>
        <v>1624746.9116018431</v>
      </c>
      <c r="AT39" s="100">
        <f>+AT38/PARÁMETROS!$F$7</f>
        <v>1579615.0529462365</v>
      </c>
      <c r="AU39" s="100">
        <f>+AU38/PARÁMETROS!$F$7</f>
        <v>1535736.8570310632</v>
      </c>
      <c r="AV39" s="100">
        <f>+AV38/PARÁMETROS!$F$7</f>
        <v>1493077.4998913114</v>
      </c>
      <c r="AW39" s="100">
        <f>+AW38/PARÁMETROS!$F$7</f>
        <v>1451603.1248943305</v>
      </c>
      <c r="AX39" s="100">
        <f>+AX38/PARÁMETROS!$G$7</f>
        <v>2204695.7637861543</v>
      </c>
      <c r="AY39" s="100">
        <f>+AY38/PARÁMETROS!$G$7</f>
        <v>2143454.2147920947</v>
      </c>
      <c r="AZ39" s="100">
        <f>+AZ38/PARÁMETROS!$G$7</f>
        <v>2083913.8199367588</v>
      </c>
      <c r="BA39" s="100">
        <f>+BA38/PARÁMETROS!$G$7</f>
        <v>2026027.3249385159</v>
      </c>
      <c r="BB39" s="100">
        <f>+BB38/PARÁMETROS!$G$7</f>
        <v>1969748.788134668</v>
      </c>
      <c r="BC39" s="100">
        <f>+BC38/PARÁMETROS!$G$7</f>
        <v>1915033.5440198162</v>
      </c>
      <c r="BD39" s="100">
        <f>+BD38/PARÁMETROS!$G$7</f>
        <v>1861838.1677970435</v>
      </c>
      <c r="BE39" s="100">
        <f>+BE38/PARÁMETROS!$G$7</f>
        <v>1810120.4409137922</v>
      </c>
      <c r="BF39" s="100">
        <f>+BF38/PARÁMETROS!$G$7</f>
        <v>1759839.317555076</v>
      </c>
      <c r="BG39" s="100">
        <f>+BG38/PARÁMETROS!$G$7</f>
        <v>1710954.892067435</v>
      </c>
      <c r="BH39" s="100">
        <f>+BH38/PARÁMETROS!$G$7</f>
        <v>1663428.3672877839</v>
      </c>
      <c r="BI39" s="100">
        <f>+BI38/PARÁMETROS!$G$7</f>
        <v>1617222.0237520123</v>
      </c>
    </row>
    <row r="40" spans="1:71" x14ac:dyDescent="0.2">
      <c r="A40" s="138" t="s">
        <v>1475</v>
      </c>
      <c r="B40" s="100"/>
      <c r="C40" s="100"/>
      <c r="D40" s="100"/>
      <c r="E40" s="100"/>
      <c r="F40" s="100"/>
      <c r="G40" s="100"/>
      <c r="H40" s="100"/>
      <c r="I40" s="100"/>
      <c r="J40" s="100"/>
      <c r="K40" s="100"/>
      <c r="L40" s="100"/>
      <c r="M40" s="100"/>
      <c r="N40" s="100"/>
      <c r="O40" s="100"/>
      <c r="P40" s="100"/>
      <c r="Q40" s="100"/>
      <c r="R40" s="100"/>
      <c r="S40" s="100"/>
      <c r="T40" s="100"/>
      <c r="U40" s="100"/>
      <c r="V40" s="100"/>
      <c r="W40" s="100"/>
      <c r="X40" s="100"/>
      <c r="Y40" s="100"/>
      <c r="Z40" s="100"/>
      <c r="AA40" s="100"/>
      <c r="AB40" s="100"/>
      <c r="AC40" s="100"/>
      <c r="AD40" s="100"/>
      <c r="AE40" s="100"/>
      <c r="AF40" s="100"/>
      <c r="AG40" s="100"/>
      <c r="AH40" s="100"/>
      <c r="AI40" s="100"/>
      <c r="AJ40" s="100"/>
      <c r="AK40" s="100"/>
      <c r="AL40" s="100"/>
      <c r="AM40" s="100"/>
      <c r="AN40" s="100"/>
      <c r="AO40" s="100"/>
      <c r="AP40" s="100"/>
      <c r="AQ40" s="100"/>
      <c r="AR40" s="100"/>
      <c r="AS40" s="100"/>
      <c r="AT40" s="100"/>
      <c r="AU40" s="100"/>
      <c r="AV40" s="100"/>
      <c r="AW40" s="100"/>
      <c r="AX40" s="100"/>
      <c r="AY40" s="100"/>
      <c r="AZ40" s="100"/>
      <c r="BA40" s="100"/>
      <c r="BB40" s="100"/>
      <c r="BC40" s="100"/>
      <c r="BD40" s="100"/>
      <c r="BE40" s="100"/>
      <c r="BF40" s="100"/>
      <c r="BG40" s="100"/>
      <c r="BH40" s="100"/>
      <c r="BI40" s="100"/>
    </row>
    <row r="41" spans="1:71" x14ac:dyDescent="0.2">
      <c r="A41" s="138" t="s">
        <v>41</v>
      </c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258">
        <f>+PARÁMETROS!C32</f>
        <v>23000000</v>
      </c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>
        <f>+PARÁMETROS!D32</f>
        <v>25185000</v>
      </c>
      <c r="Z41" s="65"/>
      <c r="AA41" s="65"/>
      <c r="AB41" s="65"/>
      <c r="AC41" s="65"/>
      <c r="AD41" s="65"/>
      <c r="AE41" s="65"/>
      <c r="AF41" s="65"/>
      <c r="AG41" s="65"/>
      <c r="AH41" s="65"/>
      <c r="AI41" s="65"/>
      <c r="AJ41" s="65"/>
      <c r="AK41" s="65">
        <f>+PARÁMETROS!E32</f>
        <v>27073875</v>
      </c>
      <c r="AL41" s="65"/>
      <c r="AM41" s="65"/>
      <c r="AN41" s="65"/>
      <c r="AO41" s="65"/>
      <c r="AP41" s="65"/>
      <c r="AQ41" s="65"/>
      <c r="AR41" s="65"/>
      <c r="AS41" s="65"/>
      <c r="AT41" s="65"/>
      <c r="AU41" s="65"/>
      <c r="AV41" s="65"/>
      <c r="AW41" s="65">
        <f>+PARÁMETROS!F32</f>
        <v>28562938.125</v>
      </c>
      <c r="AX41" s="65"/>
      <c r="AY41" s="65"/>
      <c r="AZ41" s="65"/>
      <c r="BA41" s="65"/>
      <c r="BB41" s="65"/>
      <c r="BC41" s="65"/>
      <c r="BD41" s="65"/>
      <c r="BE41" s="65"/>
      <c r="BF41" s="65"/>
      <c r="BG41" s="65"/>
      <c r="BH41" s="65"/>
      <c r="BI41" s="65">
        <f>+PARÁMETROS!G32</f>
        <v>30133899.721875001</v>
      </c>
      <c r="BJ41" s="2"/>
      <c r="BK41" s="2"/>
      <c r="BL41" s="2"/>
      <c r="BM41" s="2"/>
      <c r="BN41" s="2"/>
      <c r="BO41" s="2"/>
      <c r="BP41" s="2"/>
      <c r="BQ41" s="2"/>
      <c r="BR41" s="2"/>
      <c r="BS41" s="2"/>
    </row>
    <row r="42" spans="1:71" s="82" customFormat="1" ht="13.5" thickBot="1" x14ac:dyDescent="0.25">
      <c r="A42" s="139" t="s">
        <v>35</v>
      </c>
      <c r="B42" s="140">
        <f>+B38-B39+B41-B40</f>
        <v>38888888.888888888</v>
      </c>
      <c r="C42" s="140">
        <f t="shared" ref="C42:BI42" si="39">+C38-C39+C41-C40</f>
        <v>37808641.975308642</v>
      </c>
      <c r="D42" s="140">
        <f t="shared" si="39"/>
        <v>36758401.92043896</v>
      </c>
      <c r="E42" s="140">
        <f t="shared" si="39"/>
        <v>35737335.200426765</v>
      </c>
      <c r="F42" s="140">
        <f t="shared" si="39"/>
        <v>34744631.444859356</v>
      </c>
      <c r="G42" s="140">
        <f t="shared" si="39"/>
        <v>33779502.793613262</v>
      </c>
      <c r="H42" s="140">
        <f t="shared" si="39"/>
        <v>32841183.271568451</v>
      </c>
      <c r="I42" s="140">
        <f t="shared" si="39"/>
        <v>31928928.180691551</v>
      </c>
      <c r="J42" s="140">
        <f t="shared" si="39"/>
        <v>31042013.509005673</v>
      </c>
      <c r="K42" s="140">
        <f t="shared" si="39"/>
        <v>30179735.355977736</v>
      </c>
      <c r="L42" s="140">
        <f t="shared" si="39"/>
        <v>29341409.373867244</v>
      </c>
      <c r="M42" s="140">
        <f t="shared" si="39"/>
        <v>51526370.224593155</v>
      </c>
      <c r="N42" s="140">
        <f t="shared" si="39"/>
        <v>50095082.162798904</v>
      </c>
      <c r="O42" s="140">
        <f t="shared" si="39"/>
        <v>48703552.102721155</v>
      </c>
      <c r="P42" s="140">
        <f t="shared" si="39"/>
        <v>47350675.655423343</v>
      </c>
      <c r="Q42" s="140">
        <f t="shared" si="39"/>
        <v>46035379.109439358</v>
      </c>
      <c r="R42" s="140">
        <f t="shared" si="39"/>
        <v>44756618.578621596</v>
      </c>
      <c r="S42" s="140">
        <f t="shared" si="39"/>
        <v>43513379.173659883</v>
      </c>
      <c r="T42" s="140">
        <f t="shared" si="39"/>
        <v>42304674.196613774</v>
      </c>
      <c r="U42" s="140">
        <f t="shared" si="39"/>
        <v>41129544.357818946</v>
      </c>
      <c r="V42" s="140">
        <f t="shared" si="39"/>
        <v>39987057.014546201</v>
      </c>
      <c r="W42" s="140">
        <f t="shared" si="39"/>
        <v>38876305.430808805</v>
      </c>
      <c r="X42" s="140">
        <f t="shared" si="39"/>
        <v>37796408.057730779</v>
      </c>
      <c r="Y42" s="140">
        <f t="shared" si="39"/>
        <v>61931507.833904922</v>
      </c>
      <c r="Z42" s="140">
        <f t="shared" si="39"/>
        <v>60211188.171852008</v>
      </c>
      <c r="AA42" s="140">
        <f t="shared" si="39"/>
        <v>58538655.167078339</v>
      </c>
      <c r="AB42" s="140">
        <f t="shared" si="39"/>
        <v>56912581.412437275</v>
      </c>
      <c r="AC42" s="140">
        <f t="shared" si="39"/>
        <v>55331676.373202905</v>
      </c>
      <c r="AD42" s="140">
        <f t="shared" si="39"/>
        <v>53794685.36283616</v>
      </c>
      <c r="AE42" s="140">
        <f t="shared" si="39"/>
        <v>52300388.54720182</v>
      </c>
      <c r="AF42" s="140">
        <f t="shared" si="39"/>
        <v>50847599.976446211</v>
      </c>
      <c r="AG42" s="140">
        <f t="shared" si="39"/>
        <v>49435166.643767148</v>
      </c>
      <c r="AH42" s="140">
        <f t="shared" si="39"/>
        <v>48061967.570329174</v>
      </c>
      <c r="AI42" s="140">
        <f t="shared" si="39"/>
        <v>46726912.915597811</v>
      </c>
      <c r="AJ42" s="140">
        <f t="shared" si="39"/>
        <v>45428943.112386763</v>
      </c>
      <c r="AK42" s="140">
        <f t="shared" si="39"/>
        <v>71240903.025931567</v>
      </c>
      <c r="AL42" s="140">
        <f t="shared" si="39"/>
        <v>69261989.052989021</v>
      </c>
      <c r="AM42" s="140">
        <f t="shared" si="39"/>
        <v>67338044.912628219</v>
      </c>
      <c r="AN42" s="140">
        <f t="shared" si="39"/>
        <v>65467543.665055215</v>
      </c>
      <c r="AO42" s="140">
        <f t="shared" si="39"/>
        <v>63649000.785470352</v>
      </c>
      <c r="AP42" s="140">
        <f t="shared" si="39"/>
        <v>61880972.985873953</v>
      </c>
      <c r="AQ42" s="140">
        <f t="shared" si="39"/>
        <v>60162057.069599673</v>
      </c>
      <c r="AR42" s="140">
        <f t="shared" si="39"/>
        <v>58490888.817666352</v>
      </c>
      <c r="AS42" s="140">
        <f t="shared" si="39"/>
        <v>56866141.90606451</v>
      </c>
      <c r="AT42" s="140">
        <f t="shared" si="39"/>
        <v>55286526.853118271</v>
      </c>
      <c r="AU42" s="140">
        <f t="shared" si="39"/>
        <v>53750789.996087208</v>
      </c>
      <c r="AV42" s="140">
        <f t="shared" si="39"/>
        <v>52257712.496195897</v>
      </c>
      <c r="AW42" s="140">
        <f t="shared" si="39"/>
        <v>79369047.496301562</v>
      </c>
      <c r="AX42" s="140">
        <f t="shared" si="39"/>
        <v>77164351.73251541</v>
      </c>
      <c r="AY42" s="140">
        <f t="shared" si="39"/>
        <v>75020897.517723322</v>
      </c>
      <c r="AZ42" s="140">
        <f t="shared" si="39"/>
        <v>72936983.69778657</v>
      </c>
      <c r="BA42" s="140">
        <f t="shared" si="39"/>
        <v>70910956.372848049</v>
      </c>
      <c r="BB42" s="140">
        <f t="shared" si="39"/>
        <v>68941207.584713385</v>
      </c>
      <c r="BC42" s="140">
        <f t="shared" si="39"/>
        <v>67026174.040693566</v>
      </c>
      <c r="BD42" s="140">
        <f t="shared" si="39"/>
        <v>65164335.872896522</v>
      </c>
      <c r="BE42" s="140">
        <f t="shared" si="39"/>
        <v>63354215.431982733</v>
      </c>
      <c r="BF42" s="140">
        <f t="shared" si="39"/>
        <v>61594376.114427656</v>
      </c>
      <c r="BG42" s="140">
        <f t="shared" si="39"/>
        <v>59883421.222360224</v>
      </c>
      <c r="BH42" s="140">
        <f t="shared" si="39"/>
        <v>58219992.855072439</v>
      </c>
      <c r="BI42" s="140">
        <f t="shared" si="39"/>
        <v>86736670.553195432</v>
      </c>
      <c r="BJ42" s="2"/>
      <c r="BK42" s="2"/>
      <c r="BL42" s="2"/>
      <c r="BM42" s="2"/>
      <c r="BN42" s="2"/>
      <c r="BO42" s="2"/>
      <c r="BP42" s="2"/>
      <c r="BQ42" s="2"/>
      <c r="BR42" s="2"/>
      <c r="BS42" s="2"/>
    </row>
    <row r="43" spans="1:71" s="2" customFormat="1" ht="13.5" thickBo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37"/>
      <c r="M43" s="137"/>
      <c r="N43" s="137"/>
      <c r="O43" s="137"/>
      <c r="P43" s="137"/>
      <c r="Q43" s="137"/>
      <c r="R43" s="137"/>
      <c r="S43" s="137"/>
      <c r="T43" s="137"/>
      <c r="U43" s="137"/>
      <c r="V43" s="137"/>
      <c r="W43" s="137"/>
      <c r="X43" s="137"/>
      <c r="Y43" s="137"/>
      <c r="Z43" s="137"/>
      <c r="AA43" s="137"/>
      <c r="AB43" s="137"/>
      <c r="AC43" s="137"/>
      <c r="AD43" s="137"/>
      <c r="AE43" s="137"/>
      <c r="AF43" s="137"/>
      <c r="AG43" s="137"/>
      <c r="AH43" s="137"/>
      <c r="AI43" s="137"/>
      <c r="AJ43" s="137"/>
      <c r="AK43" s="137"/>
      <c r="AL43" s="137"/>
      <c r="AM43" s="137"/>
      <c r="AN43" s="137"/>
      <c r="AO43" s="137"/>
      <c r="AP43" s="137"/>
      <c r="AQ43" s="137"/>
      <c r="AR43" s="137"/>
      <c r="AS43" s="137"/>
      <c r="AT43" s="137"/>
      <c r="AU43" s="137"/>
      <c r="AV43" s="137"/>
      <c r="AW43" s="137"/>
      <c r="AX43" s="137"/>
      <c r="AY43" s="137"/>
      <c r="AZ43" s="137"/>
      <c r="BA43" s="137"/>
      <c r="BB43" s="137"/>
      <c r="BC43" s="137"/>
      <c r="BD43" s="137"/>
      <c r="BE43" s="137"/>
      <c r="BF43" s="137"/>
      <c r="BG43" s="137"/>
      <c r="BH43" s="137"/>
      <c r="BI43" s="137"/>
    </row>
    <row r="44" spans="1:71" s="2" customFormat="1" x14ac:dyDescent="0.2">
      <c r="A44" s="47" t="s">
        <v>173</v>
      </c>
      <c r="B44" s="40">
        <f t="shared" ref="B44:BI44" si="40">+B$2</f>
        <v>44957</v>
      </c>
      <c r="C44" s="40">
        <f t="shared" si="40"/>
        <v>44985</v>
      </c>
      <c r="D44" s="40">
        <f t="shared" si="40"/>
        <v>45016</v>
      </c>
      <c r="E44" s="40">
        <f t="shared" si="40"/>
        <v>45046</v>
      </c>
      <c r="F44" s="40">
        <f t="shared" si="40"/>
        <v>45077</v>
      </c>
      <c r="G44" s="40">
        <f t="shared" si="40"/>
        <v>45107</v>
      </c>
      <c r="H44" s="40">
        <f t="shared" si="40"/>
        <v>45138</v>
      </c>
      <c r="I44" s="40">
        <f t="shared" si="40"/>
        <v>45169</v>
      </c>
      <c r="J44" s="40">
        <f t="shared" si="40"/>
        <v>45199</v>
      </c>
      <c r="K44" s="40">
        <f t="shared" si="40"/>
        <v>45230</v>
      </c>
      <c r="L44" s="40">
        <f t="shared" si="40"/>
        <v>45260</v>
      </c>
      <c r="M44" s="40">
        <f t="shared" si="40"/>
        <v>45291</v>
      </c>
      <c r="N44" s="40">
        <f t="shared" si="40"/>
        <v>45322</v>
      </c>
      <c r="O44" s="40">
        <f t="shared" si="40"/>
        <v>45351</v>
      </c>
      <c r="P44" s="40">
        <f t="shared" si="40"/>
        <v>45382</v>
      </c>
      <c r="Q44" s="40">
        <f t="shared" si="40"/>
        <v>45412</v>
      </c>
      <c r="R44" s="40">
        <f t="shared" si="40"/>
        <v>45443</v>
      </c>
      <c r="S44" s="40">
        <f t="shared" si="40"/>
        <v>45473</v>
      </c>
      <c r="T44" s="40">
        <f t="shared" si="40"/>
        <v>45504</v>
      </c>
      <c r="U44" s="40">
        <f t="shared" si="40"/>
        <v>45535</v>
      </c>
      <c r="V44" s="40">
        <f t="shared" si="40"/>
        <v>45565</v>
      </c>
      <c r="W44" s="40">
        <f t="shared" si="40"/>
        <v>45596</v>
      </c>
      <c r="X44" s="40">
        <f t="shared" si="40"/>
        <v>45626</v>
      </c>
      <c r="Y44" s="40">
        <f t="shared" si="40"/>
        <v>45657</v>
      </c>
      <c r="Z44" s="40">
        <f t="shared" si="40"/>
        <v>45688</v>
      </c>
      <c r="AA44" s="40">
        <f t="shared" si="40"/>
        <v>45716</v>
      </c>
      <c r="AB44" s="40">
        <f t="shared" si="40"/>
        <v>45747</v>
      </c>
      <c r="AC44" s="40">
        <f t="shared" si="40"/>
        <v>45777</v>
      </c>
      <c r="AD44" s="40">
        <f t="shared" si="40"/>
        <v>45808</v>
      </c>
      <c r="AE44" s="40">
        <f t="shared" si="40"/>
        <v>45838</v>
      </c>
      <c r="AF44" s="40">
        <f t="shared" si="40"/>
        <v>45869</v>
      </c>
      <c r="AG44" s="40">
        <f t="shared" si="40"/>
        <v>45900</v>
      </c>
      <c r="AH44" s="40">
        <f t="shared" si="40"/>
        <v>45930</v>
      </c>
      <c r="AI44" s="40">
        <f t="shared" si="40"/>
        <v>45961</v>
      </c>
      <c r="AJ44" s="40">
        <f t="shared" si="40"/>
        <v>45991</v>
      </c>
      <c r="AK44" s="40">
        <f t="shared" si="40"/>
        <v>46022</v>
      </c>
      <c r="AL44" s="40">
        <f t="shared" si="40"/>
        <v>46053</v>
      </c>
      <c r="AM44" s="40">
        <f t="shared" si="40"/>
        <v>46081</v>
      </c>
      <c r="AN44" s="40">
        <f t="shared" si="40"/>
        <v>46112</v>
      </c>
      <c r="AO44" s="40">
        <f t="shared" si="40"/>
        <v>46142</v>
      </c>
      <c r="AP44" s="40">
        <f t="shared" si="40"/>
        <v>46173</v>
      </c>
      <c r="AQ44" s="40">
        <f t="shared" si="40"/>
        <v>46203</v>
      </c>
      <c r="AR44" s="40">
        <f t="shared" si="40"/>
        <v>46234</v>
      </c>
      <c r="AS44" s="40">
        <f t="shared" si="40"/>
        <v>46265</v>
      </c>
      <c r="AT44" s="40">
        <f t="shared" si="40"/>
        <v>46295</v>
      </c>
      <c r="AU44" s="40">
        <f t="shared" si="40"/>
        <v>46326</v>
      </c>
      <c r="AV44" s="40">
        <f t="shared" si="40"/>
        <v>46356</v>
      </c>
      <c r="AW44" s="40">
        <f t="shared" si="40"/>
        <v>46387</v>
      </c>
      <c r="AX44" s="40">
        <f t="shared" si="40"/>
        <v>46418</v>
      </c>
      <c r="AY44" s="40">
        <f t="shared" si="40"/>
        <v>46446</v>
      </c>
      <c r="AZ44" s="40">
        <f t="shared" si="40"/>
        <v>46477</v>
      </c>
      <c r="BA44" s="40">
        <f t="shared" si="40"/>
        <v>46507</v>
      </c>
      <c r="BB44" s="40">
        <f t="shared" si="40"/>
        <v>46538</v>
      </c>
      <c r="BC44" s="40">
        <f t="shared" si="40"/>
        <v>46568</v>
      </c>
      <c r="BD44" s="40">
        <f t="shared" si="40"/>
        <v>46599</v>
      </c>
      <c r="BE44" s="40">
        <f t="shared" si="40"/>
        <v>46630</v>
      </c>
      <c r="BF44" s="40">
        <f t="shared" si="40"/>
        <v>46660</v>
      </c>
      <c r="BG44" s="40">
        <f t="shared" si="40"/>
        <v>46691</v>
      </c>
      <c r="BH44" s="40">
        <f t="shared" si="40"/>
        <v>46721</v>
      </c>
      <c r="BI44" s="40">
        <f t="shared" si="40"/>
        <v>46752</v>
      </c>
    </row>
    <row r="45" spans="1:71" s="2" customFormat="1" x14ac:dyDescent="0.2">
      <c r="A45" s="138" t="s">
        <v>33</v>
      </c>
      <c r="B45" s="65">
        <f>+'EF. Mensuales'!B8</f>
        <v>1000000</v>
      </c>
      <c r="C45" s="65">
        <f t="shared" ref="C45:AH45" si="41">+B48</f>
        <v>1000000</v>
      </c>
      <c r="D45" s="65">
        <f t="shared" si="41"/>
        <v>1000000</v>
      </c>
      <c r="E45" s="65">
        <f t="shared" si="41"/>
        <v>1000000</v>
      </c>
      <c r="F45" s="65">
        <f t="shared" si="41"/>
        <v>1000000</v>
      </c>
      <c r="G45" s="65">
        <f t="shared" si="41"/>
        <v>1000000</v>
      </c>
      <c r="H45" s="65">
        <f t="shared" si="41"/>
        <v>1000000</v>
      </c>
      <c r="I45" s="65">
        <f t="shared" si="41"/>
        <v>1000000</v>
      </c>
      <c r="J45" s="65">
        <f t="shared" si="41"/>
        <v>1000000</v>
      </c>
      <c r="K45" s="65">
        <f t="shared" si="41"/>
        <v>1000000</v>
      </c>
      <c r="L45" s="65">
        <f t="shared" si="41"/>
        <v>1000000</v>
      </c>
      <c r="M45" s="65">
        <f t="shared" si="41"/>
        <v>1000000</v>
      </c>
      <c r="N45" s="65">
        <f t="shared" si="41"/>
        <v>1000000</v>
      </c>
      <c r="O45" s="65">
        <f t="shared" si="41"/>
        <v>1000000</v>
      </c>
      <c r="P45" s="65">
        <f t="shared" si="41"/>
        <v>1000000</v>
      </c>
      <c r="Q45" s="65">
        <f t="shared" si="41"/>
        <v>1000000</v>
      </c>
      <c r="R45" s="65">
        <f t="shared" si="41"/>
        <v>1000000</v>
      </c>
      <c r="S45" s="65">
        <f t="shared" si="41"/>
        <v>1000000</v>
      </c>
      <c r="T45" s="65">
        <f t="shared" si="41"/>
        <v>1000000</v>
      </c>
      <c r="U45" s="65">
        <f t="shared" si="41"/>
        <v>1000000</v>
      </c>
      <c r="V45" s="65">
        <f t="shared" si="41"/>
        <v>1000000</v>
      </c>
      <c r="W45" s="65">
        <f t="shared" si="41"/>
        <v>1000000</v>
      </c>
      <c r="X45" s="65">
        <f t="shared" si="41"/>
        <v>1000000</v>
      </c>
      <c r="Y45" s="65">
        <f t="shared" ref="Y45" si="42">+X48</f>
        <v>1000000</v>
      </c>
      <c r="Z45" s="65">
        <f t="shared" ref="Z45" si="43">+Y48</f>
        <v>1000000</v>
      </c>
      <c r="AA45" s="65">
        <f t="shared" ref="AA45" si="44">+Z48</f>
        <v>1000000</v>
      </c>
      <c r="AB45" s="65">
        <f t="shared" si="41"/>
        <v>1000000</v>
      </c>
      <c r="AC45" s="65">
        <f t="shared" si="41"/>
        <v>1000000</v>
      </c>
      <c r="AD45" s="65">
        <f t="shared" si="41"/>
        <v>1000000</v>
      </c>
      <c r="AE45" s="65">
        <f t="shared" si="41"/>
        <v>1000000</v>
      </c>
      <c r="AF45" s="65">
        <f t="shared" si="41"/>
        <v>1000000</v>
      </c>
      <c r="AG45" s="65">
        <f t="shared" si="41"/>
        <v>1000000</v>
      </c>
      <c r="AH45" s="65">
        <f t="shared" si="41"/>
        <v>1000000</v>
      </c>
      <c r="AI45" s="65">
        <f t="shared" ref="AI45:BH45" si="45">+AH48</f>
        <v>1000000</v>
      </c>
      <c r="AJ45" s="65">
        <f t="shared" si="45"/>
        <v>1000000</v>
      </c>
      <c r="AK45" s="65">
        <f t="shared" ref="AK45" si="46">+AJ48</f>
        <v>1000000</v>
      </c>
      <c r="AL45" s="65">
        <f t="shared" ref="AL45" si="47">+AK48</f>
        <v>1000000</v>
      </c>
      <c r="AM45" s="65">
        <f t="shared" ref="AM45" si="48">+AL48</f>
        <v>1000000</v>
      </c>
      <c r="AN45" s="65">
        <f t="shared" ref="AN45" si="49">+AM48</f>
        <v>1000000</v>
      </c>
      <c r="AO45" s="65">
        <f t="shared" si="45"/>
        <v>1000000</v>
      </c>
      <c r="AP45" s="65">
        <f t="shared" si="45"/>
        <v>1000000</v>
      </c>
      <c r="AQ45" s="65">
        <f t="shared" si="45"/>
        <v>1000000</v>
      </c>
      <c r="AR45" s="65">
        <f t="shared" si="45"/>
        <v>1000000</v>
      </c>
      <c r="AS45" s="65">
        <f t="shared" si="45"/>
        <v>1000000</v>
      </c>
      <c r="AT45" s="65">
        <f t="shared" si="45"/>
        <v>1000000</v>
      </c>
      <c r="AU45" s="65">
        <f t="shared" si="45"/>
        <v>1000000</v>
      </c>
      <c r="AV45" s="65">
        <f t="shared" si="45"/>
        <v>1000000</v>
      </c>
      <c r="AW45" s="65">
        <f t="shared" ref="AW45" si="50">+AV48</f>
        <v>1000000</v>
      </c>
      <c r="AX45" s="65">
        <f t="shared" ref="AX45" si="51">+AW48</f>
        <v>1000000</v>
      </c>
      <c r="AY45" s="65">
        <f t="shared" ref="AY45" si="52">+AX48</f>
        <v>1000000</v>
      </c>
      <c r="AZ45" s="65">
        <f t="shared" ref="AZ45" si="53">+AY48</f>
        <v>1000000</v>
      </c>
      <c r="BA45" s="65">
        <f t="shared" si="45"/>
        <v>1000000</v>
      </c>
      <c r="BB45" s="65">
        <f t="shared" si="45"/>
        <v>1000000</v>
      </c>
      <c r="BC45" s="65">
        <f t="shared" si="45"/>
        <v>1000000</v>
      </c>
      <c r="BD45" s="65">
        <f t="shared" si="45"/>
        <v>1000000</v>
      </c>
      <c r="BE45" s="65">
        <f t="shared" si="45"/>
        <v>1000000</v>
      </c>
      <c r="BF45" s="65">
        <f t="shared" si="45"/>
        <v>1000000</v>
      </c>
      <c r="BG45" s="65">
        <f t="shared" si="45"/>
        <v>1000000</v>
      </c>
      <c r="BH45" s="65">
        <f t="shared" si="45"/>
        <v>1000000</v>
      </c>
      <c r="BI45" s="65">
        <f t="shared" ref="BI45" si="54">+BH48</f>
        <v>1000000</v>
      </c>
    </row>
    <row r="46" spans="1:71" s="2" customFormat="1" x14ac:dyDescent="0.2">
      <c r="A46" s="138" t="s">
        <v>168</v>
      </c>
      <c r="B46" s="100">
        <v>0</v>
      </c>
      <c r="C46" s="100">
        <f>+B46</f>
        <v>0</v>
      </c>
      <c r="D46" s="100">
        <f t="shared" ref="D46:AK46" si="55">+C46</f>
        <v>0</v>
      </c>
      <c r="E46" s="100">
        <f t="shared" si="55"/>
        <v>0</v>
      </c>
      <c r="F46" s="100">
        <f t="shared" ref="F46" si="56">+E46</f>
        <v>0</v>
      </c>
      <c r="G46" s="100">
        <f t="shared" ref="G46" si="57">+F46</f>
        <v>0</v>
      </c>
      <c r="H46" s="100">
        <f t="shared" ref="H46" si="58">+G46</f>
        <v>0</v>
      </c>
      <c r="I46" s="100">
        <f t="shared" ref="I46" si="59">+H46</f>
        <v>0</v>
      </c>
      <c r="J46" s="100">
        <f t="shared" ref="J46" si="60">+I46</f>
        <v>0</v>
      </c>
      <c r="K46" s="100">
        <f t="shared" ref="K46" si="61">+J46</f>
        <v>0</v>
      </c>
      <c r="L46" s="100">
        <f t="shared" ref="L46" si="62">+K46</f>
        <v>0</v>
      </c>
      <c r="M46" s="100">
        <f t="shared" ref="M46" si="63">+L46</f>
        <v>0</v>
      </c>
      <c r="N46" s="100">
        <f t="shared" ref="N46" si="64">+M46</f>
        <v>0</v>
      </c>
      <c r="O46" s="100">
        <f t="shared" ref="O46" si="65">+N46</f>
        <v>0</v>
      </c>
      <c r="P46" s="100">
        <f t="shared" ref="P46" si="66">+O46</f>
        <v>0</v>
      </c>
      <c r="Q46" s="100">
        <f t="shared" ref="Q46" si="67">+P46</f>
        <v>0</v>
      </c>
      <c r="R46" s="100">
        <f t="shared" si="55"/>
        <v>0</v>
      </c>
      <c r="S46" s="100">
        <f t="shared" si="55"/>
        <v>0</v>
      </c>
      <c r="T46" s="100">
        <f t="shared" si="55"/>
        <v>0</v>
      </c>
      <c r="U46" s="100">
        <f t="shared" si="55"/>
        <v>0</v>
      </c>
      <c r="V46" s="100">
        <f t="shared" si="55"/>
        <v>0</v>
      </c>
      <c r="W46" s="100">
        <f t="shared" si="55"/>
        <v>0</v>
      </c>
      <c r="X46" s="100">
        <f t="shared" si="55"/>
        <v>0</v>
      </c>
      <c r="Y46" s="100">
        <f t="shared" si="55"/>
        <v>0</v>
      </c>
      <c r="Z46" s="100">
        <f t="shared" si="55"/>
        <v>0</v>
      </c>
      <c r="AA46" s="100">
        <f t="shared" si="55"/>
        <v>0</v>
      </c>
      <c r="AB46" s="100">
        <f t="shared" si="55"/>
        <v>0</v>
      </c>
      <c r="AC46" s="100">
        <f t="shared" si="55"/>
        <v>0</v>
      </c>
      <c r="AD46" s="100">
        <f t="shared" si="55"/>
        <v>0</v>
      </c>
      <c r="AE46" s="100">
        <f t="shared" si="55"/>
        <v>0</v>
      </c>
      <c r="AF46" s="100">
        <f t="shared" si="55"/>
        <v>0</v>
      </c>
      <c r="AG46" s="100">
        <f t="shared" si="55"/>
        <v>0</v>
      </c>
      <c r="AH46" s="100">
        <f t="shared" si="55"/>
        <v>0</v>
      </c>
      <c r="AI46" s="100">
        <f t="shared" si="55"/>
        <v>0</v>
      </c>
      <c r="AJ46" s="100">
        <f t="shared" si="55"/>
        <v>0</v>
      </c>
      <c r="AK46" s="100">
        <f t="shared" si="55"/>
        <v>0</v>
      </c>
      <c r="AL46" s="100">
        <f t="shared" ref="AL46" si="68">+AK46</f>
        <v>0</v>
      </c>
      <c r="AM46" s="100">
        <f t="shared" ref="AM46" si="69">+AL46</f>
        <v>0</v>
      </c>
      <c r="AN46" s="100">
        <f t="shared" ref="AN46" si="70">+AM46</f>
        <v>0</v>
      </c>
      <c r="AO46" s="100">
        <f t="shared" ref="AO46" si="71">+AN46</f>
        <v>0</v>
      </c>
      <c r="AP46" s="100">
        <f t="shared" ref="AP46" si="72">+AO46</f>
        <v>0</v>
      </c>
      <c r="AQ46" s="100">
        <f t="shared" ref="AQ46" si="73">+AP46</f>
        <v>0</v>
      </c>
      <c r="AR46" s="100">
        <f t="shared" ref="AR46" si="74">+AQ46</f>
        <v>0</v>
      </c>
      <c r="AS46" s="100">
        <f t="shared" ref="AS46" si="75">+AR46</f>
        <v>0</v>
      </c>
      <c r="AT46" s="100">
        <f t="shared" ref="AT46" si="76">+AS46</f>
        <v>0</v>
      </c>
      <c r="AU46" s="100">
        <f t="shared" ref="AU46" si="77">+AT46</f>
        <v>0</v>
      </c>
      <c r="AV46" s="100">
        <f t="shared" ref="AV46" si="78">+AU46</f>
        <v>0</v>
      </c>
      <c r="AW46" s="100">
        <f t="shared" ref="AW46" si="79">+AV46</f>
        <v>0</v>
      </c>
      <c r="AX46" s="100">
        <f t="shared" ref="AX46" si="80">+AW46</f>
        <v>0</v>
      </c>
      <c r="AY46" s="100">
        <f t="shared" ref="AY46" si="81">+AX46</f>
        <v>0</v>
      </c>
      <c r="AZ46" s="100">
        <f t="shared" ref="AZ46" si="82">+AY46</f>
        <v>0</v>
      </c>
      <c r="BA46" s="100">
        <f t="shared" ref="BA46" si="83">+AZ46</f>
        <v>0</v>
      </c>
      <c r="BB46" s="100">
        <f t="shared" ref="BB46" si="84">+BA46</f>
        <v>0</v>
      </c>
      <c r="BC46" s="100">
        <f t="shared" ref="BC46" si="85">+BB46</f>
        <v>0</v>
      </c>
      <c r="BD46" s="100">
        <f t="shared" ref="BD46" si="86">+BC46</f>
        <v>0</v>
      </c>
      <c r="BE46" s="100">
        <f t="shared" ref="BE46" si="87">+BD46</f>
        <v>0</v>
      </c>
      <c r="BF46" s="100">
        <f t="shared" ref="BF46" si="88">+BE46</f>
        <v>0</v>
      </c>
      <c r="BG46" s="100">
        <f t="shared" ref="BG46" si="89">+BF46</f>
        <v>0</v>
      </c>
      <c r="BH46" s="100">
        <f t="shared" ref="BH46" si="90">+BG46</f>
        <v>0</v>
      </c>
      <c r="BI46" s="100">
        <f t="shared" ref="BI46" si="91">+BH46</f>
        <v>0</v>
      </c>
    </row>
    <row r="47" spans="1:71" s="2" customFormat="1" x14ac:dyDescent="0.2">
      <c r="A47" s="138" t="s">
        <v>41</v>
      </c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  <c r="X47" s="65"/>
      <c r="Y47" s="65"/>
      <c r="Z47" s="65"/>
      <c r="AA47" s="65"/>
      <c r="AB47" s="65"/>
      <c r="AC47" s="65"/>
      <c r="AD47" s="65"/>
      <c r="AE47" s="65"/>
      <c r="AF47" s="65"/>
      <c r="AG47" s="65"/>
      <c r="AH47" s="65"/>
      <c r="AI47" s="65"/>
      <c r="AJ47" s="65"/>
      <c r="AK47" s="65"/>
      <c r="AL47" s="65"/>
      <c r="AM47" s="65"/>
      <c r="AN47" s="65"/>
      <c r="AO47" s="65"/>
      <c r="AP47" s="65"/>
      <c r="AQ47" s="65"/>
      <c r="AR47" s="65"/>
      <c r="AS47" s="65"/>
      <c r="AT47" s="65"/>
      <c r="AU47" s="65"/>
      <c r="AV47" s="65"/>
      <c r="AW47" s="65"/>
      <c r="AX47" s="65"/>
      <c r="AY47" s="65"/>
      <c r="AZ47" s="65"/>
      <c r="BA47" s="65"/>
      <c r="BB47" s="65"/>
      <c r="BC47" s="65"/>
      <c r="BD47" s="65"/>
      <c r="BE47" s="65"/>
      <c r="BF47" s="65"/>
      <c r="BG47" s="65"/>
      <c r="BH47" s="65"/>
      <c r="BI47" s="65"/>
    </row>
    <row r="48" spans="1:71" s="2" customFormat="1" ht="13.5" thickBot="1" x14ac:dyDescent="0.25">
      <c r="A48" s="139" t="s">
        <v>35</v>
      </c>
      <c r="B48" s="140">
        <f>+B45-B46+B47</f>
        <v>1000000</v>
      </c>
      <c r="C48" s="140">
        <f t="shared" ref="C48:BI48" si="92">+C45-C46+C47</f>
        <v>1000000</v>
      </c>
      <c r="D48" s="140">
        <f t="shared" si="92"/>
        <v>1000000</v>
      </c>
      <c r="E48" s="140">
        <f t="shared" si="92"/>
        <v>1000000</v>
      </c>
      <c r="F48" s="140">
        <f t="shared" si="92"/>
        <v>1000000</v>
      </c>
      <c r="G48" s="140">
        <f t="shared" si="92"/>
        <v>1000000</v>
      </c>
      <c r="H48" s="140">
        <f t="shared" si="92"/>
        <v>1000000</v>
      </c>
      <c r="I48" s="140">
        <f t="shared" si="92"/>
        <v>1000000</v>
      </c>
      <c r="J48" s="140">
        <f t="shared" si="92"/>
        <v>1000000</v>
      </c>
      <c r="K48" s="140">
        <f t="shared" si="92"/>
        <v>1000000</v>
      </c>
      <c r="L48" s="140">
        <f t="shared" si="92"/>
        <v>1000000</v>
      </c>
      <c r="M48" s="140">
        <f t="shared" si="92"/>
        <v>1000000</v>
      </c>
      <c r="N48" s="140">
        <f t="shared" si="92"/>
        <v>1000000</v>
      </c>
      <c r="O48" s="140">
        <f t="shared" si="92"/>
        <v>1000000</v>
      </c>
      <c r="P48" s="140">
        <f t="shared" si="92"/>
        <v>1000000</v>
      </c>
      <c r="Q48" s="140">
        <f t="shared" si="92"/>
        <v>1000000</v>
      </c>
      <c r="R48" s="140">
        <f t="shared" si="92"/>
        <v>1000000</v>
      </c>
      <c r="S48" s="140">
        <f t="shared" si="92"/>
        <v>1000000</v>
      </c>
      <c r="T48" s="140">
        <f t="shared" si="92"/>
        <v>1000000</v>
      </c>
      <c r="U48" s="140">
        <f t="shared" si="92"/>
        <v>1000000</v>
      </c>
      <c r="V48" s="140">
        <f t="shared" si="92"/>
        <v>1000000</v>
      </c>
      <c r="W48" s="140">
        <f t="shared" si="92"/>
        <v>1000000</v>
      </c>
      <c r="X48" s="140">
        <f t="shared" si="92"/>
        <v>1000000</v>
      </c>
      <c r="Y48" s="140">
        <f t="shared" si="92"/>
        <v>1000000</v>
      </c>
      <c r="Z48" s="140">
        <f t="shared" si="92"/>
        <v>1000000</v>
      </c>
      <c r="AA48" s="140">
        <f t="shared" si="92"/>
        <v>1000000</v>
      </c>
      <c r="AB48" s="140">
        <f t="shared" si="92"/>
        <v>1000000</v>
      </c>
      <c r="AC48" s="140">
        <f t="shared" si="92"/>
        <v>1000000</v>
      </c>
      <c r="AD48" s="140">
        <f t="shared" si="92"/>
        <v>1000000</v>
      </c>
      <c r="AE48" s="140">
        <f t="shared" si="92"/>
        <v>1000000</v>
      </c>
      <c r="AF48" s="140">
        <f t="shared" si="92"/>
        <v>1000000</v>
      </c>
      <c r="AG48" s="140">
        <f t="shared" si="92"/>
        <v>1000000</v>
      </c>
      <c r="AH48" s="140">
        <f t="shared" si="92"/>
        <v>1000000</v>
      </c>
      <c r="AI48" s="140">
        <f t="shared" si="92"/>
        <v>1000000</v>
      </c>
      <c r="AJ48" s="140">
        <f t="shared" si="92"/>
        <v>1000000</v>
      </c>
      <c r="AK48" s="140">
        <f t="shared" si="92"/>
        <v>1000000</v>
      </c>
      <c r="AL48" s="140">
        <f t="shared" si="92"/>
        <v>1000000</v>
      </c>
      <c r="AM48" s="140">
        <f t="shared" si="92"/>
        <v>1000000</v>
      </c>
      <c r="AN48" s="140">
        <f t="shared" si="92"/>
        <v>1000000</v>
      </c>
      <c r="AO48" s="140">
        <f t="shared" si="92"/>
        <v>1000000</v>
      </c>
      <c r="AP48" s="140">
        <f t="shared" si="92"/>
        <v>1000000</v>
      </c>
      <c r="AQ48" s="140">
        <f t="shared" si="92"/>
        <v>1000000</v>
      </c>
      <c r="AR48" s="140">
        <f t="shared" si="92"/>
        <v>1000000</v>
      </c>
      <c r="AS48" s="140">
        <f t="shared" si="92"/>
        <v>1000000</v>
      </c>
      <c r="AT48" s="140">
        <f t="shared" si="92"/>
        <v>1000000</v>
      </c>
      <c r="AU48" s="140">
        <f t="shared" si="92"/>
        <v>1000000</v>
      </c>
      <c r="AV48" s="140">
        <f t="shared" si="92"/>
        <v>1000000</v>
      </c>
      <c r="AW48" s="140">
        <f t="shared" si="92"/>
        <v>1000000</v>
      </c>
      <c r="AX48" s="140">
        <f t="shared" si="92"/>
        <v>1000000</v>
      </c>
      <c r="AY48" s="140">
        <f t="shared" si="92"/>
        <v>1000000</v>
      </c>
      <c r="AZ48" s="140">
        <f t="shared" si="92"/>
        <v>1000000</v>
      </c>
      <c r="BA48" s="140">
        <f t="shared" si="92"/>
        <v>1000000</v>
      </c>
      <c r="BB48" s="140">
        <f t="shared" si="92"/>
        <v>1000000</v>
      </c>
      <c r="BC48" s="140">
        <f t="shared" si="92"/>
        <v>1000000</v>
      </c>
      <c r="BD48" s="140">
        <f t="shared" si="92"/>
        <v>1000000</v>
      </c>
      <c r="BE48" s="140">
        <f t="shared" si="92"/>
        <v>1000000</v>
      </c>
      <c r="BF48" s="140">
        <f t="shared" si="92"/>
        <v>1000000</v>
      </c>
      <c r="BG48" s="140">
        <f t="shared" si="92"/>
        <v>1000000</v>
      </c>
      <c r="BH48" s="140">
        <f t="shared" si="92"/>
        <v>1000000</v>
      </c>
      <c r="BI48" s="140">
        <f t="shared" si="92"/>
        <v>1000000</v>
      </c>
    </row>
    <row r="49" spans="1:65" s="2" customForma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37"/>
      <c r="M49" s="321"/>
      <c r="N49" s="137"/>
      <c r="O49" s="137"/>
      <c r="P49" s="137"/>
      <c r="Q49" s="137"/>
      <c r="R49" s="137"/>
      <c r="S49" s="137"/>
      <c r="T49" s="137"/>
      <c r="U49" s="137"/>
      <c r="V49" s="137"/>
      <c r="W49" s="137"/>
      <c r="X49" s="137"/>
      <c r="Y49" s="137"/>
      <c r="Z49" s="137"/>
      <c r="AA49" s="137"/>
      <c r="AB49" s="137"/>
      <c r="AC49" s="137"/>
      <c r="AD49" s="137"/>
      <c r="AE49" s="137"/>
      <c r="AF49" s="137"/>
      <c r="AG49" s="137"/>
      <c r="AH49" s="137"/>
      <c r="AI49" s="137"/>
      <c r="AJ49" s="137"/>
      <c r="AK49" s="137"/>
      <c r="AL49" s="137"/>
      <c r="AM49" s="137"/>
      <c r="AN49" s="137"/>
      <c r="AO49" s="137"/>
      <c r="AP49" s="137"/>
      <c r="AQ49" s="137"/>
      <c r="AR49" s="137"/>
      <c r="AS49" s="137"/>
      <c r="AT49" s="137"/>
      <c r="AU49" s="137"/>
      <c r="AV49" s="137"/>
      <c r="AW49" s="137"/>
      <c r="AX49" s="137"/>
      <c r="AY49" s="137"/>
      <c r="AZ49" s="137"/>
      <c r="BA49" s="137"/>
      <c r="BB49" s="137"/>
      <c r="BC49" s="137"/>
      <c r="BD49" s="137"/>
      <c r="BE49" s="137"/>
      <c r="BF49" s="137"/>
      <c r="BG49" s="137"/>
      <c r="BH49" s="137"/>
      <c r="BI49" s="137"/>
    </row>
    <row r="50" spans="1:65" s="2" customFormat="1" x14ac:dyDescent="0.2">
      <c r="A50" s="1" t="s">
        <v>90</v>
      </c>
      <c r="B50" s="1">
        <f>+PARÁMETROS!C25</f>
        <v>1600</v>
      </c>
      <c r="C50" s="1">
        <f>+B53</f>
        <v>1595</v>
      </c>
      <c r="D50" s="1">
        <f t="shared" ref="D50:BI50" si="93">+C53</f>
        <v>1590</v>
      </c>
      <c r="E50" s="1">
        <f t="shared" si="93"/>
        <v>1585</v>
      </c>
      <c r="F50" s="1">
        <f t="shared" si="93"/>
        <v>1580</v>
      </c>
      <c r="G50" s="1">
        <f t="shared" si="93"/>
        <v>1575</v>
      </c>
      <c r="H50" s="1">
        <f t="shared" si="93"/>
        <v>1570</v>
      </c>
      <c r="I50" s="1">
        <f t="shared" si="93"/>
        <v>1565</v>
      </c>
      <c r="J50" s="1">
        <f t="shared" si="93"/>
        <v>1560</v>
      </c>
      <c r="K50" s="1">
        <f t="shared" si="93"/>
        <v>1555</v>
      </c>
      <c r="L50" s="1">
        <f t="shared" si="93"/>
        <v>1550</v>
      </c>
      <c r="M50" s="1">
        <f t="shared" si="93"/>
        <v>1545</v>
      </c>
      <c r="N50" s="1">
        <f t="shared" si="93"/>
        <v>1540</v>
      </c>
      <c r="O50" s="1">
        <f t="shared" si="93"/>
        <v>1539</v>
      </c>
      <c r="P50" s="1">
        <f t="shared" si="93"/>
        <v>1538</v>
      </c>
      <c r="Q50" s="1">
        <f t="shared" si="93"/>
        <v>1537</v>
      </c>
      <c r="R50" s="1">
        <f t="shared" si="93"/>
        <v>1536</v>
      </c>
      <c r="S50" s="1">
        <f t="shared" si="93"/>
        <v>1535</v>
      </c>
      <c r="T50" s="1">
        <f t="shared" si="93"/>
        <v>1534</v>
      </c>
      <c r="U50" s="1">
        <f t="shared" si="93"/>
        <v>1533</v>
      </c>
      <c r="V50" s="1">
        <f t="shared" si="93"/>
        <v>1532</v>
      </c>
      <c r="W50" s="1">
        <f t="shared" si="93"/>
        <v>1531</v>
      </c>
      <c r="X50" s="1">
        <f t="shared" si="93"/>
        <v>1530</v>
      </c>
      <c r="Y50" s="1">
        <f t="shared" si="93"/>
        <v>1529</v>
      </c>
      <c r="Z50" s="1">
        <f t="shared" si="93"/>
        <v>1528</v>
      </c>
      <c r="AA50" s="1">
        <f t="shared" si="93"/>
        <v>1530</v>
      </c>
      <c r="AB50" s="1">
        <f t="shared" si="93"/>
        <v>1532</v>
      </c>
      <c r="AC50" s="1">
        <f t="shared" si="93"/>
        <v>1534</v>
      </c>
      <c r="AD50" s="1">
        <f t="shared" si="93"/>
        <v>1536</v>
      </c>
      <c r="AE50" s="1">
        <f t="shared" si="93"/>
        <v>1538</v>
      </c>
      <c r="AF50" s="1">
        <f t="shared" si="93"/>
        <v>1540</v>
      </c>
      <c r="AG50" s="1">
        <f t="shared" si="93"/>
        <v>1542</v>
      </c>
      <c r="AH50" s="1">
        <f t="shared" si="93"/>
        <v>1544</v>
      </c>
      <c r="AI50" s="1">
        <f t="shared" si="93"/>
        <v>1546</v>
      </c>
      <c r="AJ50" s="1">
        <f t="shared" si="93"/>
        <v>1548</v>
      </c>
      <c r="AK50" s="1">
        <f t="shared" si="93"/>
        <v>1550</v>
      </c>
      <c r="AL50" s="1">
        <f t="shared" si="93"/>
        <v>1552</v>
      </c>
      <c r="AM50" s="1">
        <f t="shared" si="93"/>
        <v>1557</v>
      </c>
      <c r="AN50" s="1">
        <f t="shared" si="93"/>
        <v>1562</v>
      </c>
      <c r="AO50" s="1">
        <f t="shared" si="93"/>
        <v>1567</v>
      </c>
      <c r="AP50" s="1">
        <f t="shared" si="93"/>
        <v>1572</v>
      </c>
      <c r="AQ50" s="1">
        <f t="shared" si="93"/>
        <v>1577</v>
      </c>
      <c r="AR50" s="1">
        <f t="shared" si="93"/>
        <v>1582</v>
      </c>
      <c r="AS50" s="1">
        <f t="shared" si="93"/>
        <v>1587</v>
      </c>
      <c r="AT50" s="1">
        <f t="shared" si="93"/>
        <v>1592</v>
      </c>
      <c r="AU50" s="1">
        <f t="shared" si="93"/>
        <v>1597</v>
      </c>
      <c r="AV50" s="1">
        <f t="shared" si="93"/>
        <v>1602</v>
      </c>
      <c r="AW50" s="1">
        <f t="shared" si="93"/>
        <v>1607</v>
      </c>
      <c r="AX50" s="1">
        <f t="shared" si="93"/>
        <v>1612</v>
      </c>
      <c r="AY50" s="1">
        <f t="shared" si="93"/>
        <v>1620</v>
      </c>
      <c r="AZ50" s="1">
        <f t="shared" si="93"/>
        <v>1628</v>
      </c>
      <c r="BA50" s="1">
        <f t="shared" si="93"/>
        <v>1636</v>
      </c>
      <c r="BB50" s="1">
        <f t="shared" si="93"/>
        <v>1644</v>
      </c>
      <c r="BC50" s="1">
        <f t="shared" si="93"/>
        <v>1652</v>
      </c>
      <c r="BD50" s="1">
        <f t="shared" si="93"/>
        <v>1660</v>
      </c>
      <c r="BE50" s="1">
        <f t="shared" si="93"/>
        <v>1668</v>
      </c>
      <c r="BF50" s="1">
        <f t="shared" si="93"/>
        <v>1676</v>
      </c>
      <c r="BG50" s="1">
        <f t="shared" si="93"/>
        <v>1684</v>
      </c>
      <c r="BH50" s="1">
        <f t="shared" si="93"/>
        <v>1692</v>
      </c>
      <c r="BI50" s="1">
        <f t="shared" si="93"/>
        <v>1700</v>
      </c>
    </row>
    <row r="51" spans="1:65" s="2" customFormat="1" x14ac:dyDescent="0.2">
      <c r="A51" s="1" t="s">
        <v>84</v>
      </c>
      <c r="B51" s="1">
        <f>ROUND(+PARÁMETROS!$C$26/12,0)</f>
        <v>50</v>
      </c>
      <c r="C51" s="1">
        <f>+B51</f>
        <v>50</v>
      </c>
      <c r="D51" s="1">
        <f t="shared" ref="D51:M51" si="94">+C51</f>
        <v>50</v>
      </c>
      <c r="E51" s="1">
        <f t="shared" si="94"/>
        <v>50</v>
      </c>
      <c r="F51" s="1">
        <f t="shared" si="94"/>
        <v>50</v>
      </c>
      <c r="G51" s="1">
        <f t="shared" si="94"/>
        <v>50</v>
      </c>
      <c r="H51" s="1">
        <f t="shared" si="94"/>
        <v>50</v>
      </c>
      <c r="I51" s="1">
        <f t="shared" si="94"/>
        <v>50</v>
      </c>
      <c r="J51" s="1">
        <f t="shared" si="94"/>
        <v>50</v>
      </c>
      <c r="K51" s="1">
        <f t="shared" si="94"/>
        <v>50</v>
      </c>
      <c r="L51" s="1">
        <f t="shared" si="94"/>
        <v>50</v>
      </c>
      <c r="M51" s="1">
        <f t="shared" si="94"/>
        <v>50</v>
      </c>
      <c r="N51" s="1">
        <f>ROUND(+PARÁMETROS!$D$26/12,0)</f>
        <v>52</v>
      </c>
      <c r="O51" s="1">
        <f>ROUND(PARÁMETROS!$D$26/12,0)</f>
        <v>52</v>
      </c>
      <c r="P51" s="1">
        <f>ROUND(PARÁMETROS!$D$26/12,0)</f>
        <v>52</v>
      </c>
      <c r="Q51" s="1">
        <f>ROUND(PARÁMETROS!$D$26/12,0)</f>
        <v>52</v>
      </c>
      <c r="R51" s="1">
        <f>ROUND(PARÁMETROS!$D$26/12,0)</f>
        <v>52</v>
      </c>
      <c r="S51" s="1">
        <f>ROUND(PARÁMETROS!$D$26/12,0)</f>
        <v>52</v>
      </c>
      <c r="T51" s="1">
        <f>ROUND(PARÁMETROS!$D$26/12,0)</f>
        <v>52</v>
      </c>
      <c r="U51" s="1">
        <f>ROUND(PARÁMETROS!$D$26/12,0)</f>
        <v>52</v>
      </c>
      <c r="V51" s="1">
        <f>ROUND(PARÁMETROS!$D$26/12,0)</f>
        <v>52</v>
      </c>
      <c r="W51" s="1">
        <f>ROUND(PARÁMETROS!$D$26/12,0)</f>
        <v>52</v>
      </c>
      <c r="X51" s="1">
        <f>ROUND(PARÁMETROS!$D$26/12,0)</f>
        <v>52</v>
      </c>
      <c r="Y51" s="1">
        <f>ROUND(PARÁMETROS!$D$26/12,0)</f>
        <v>52</v>
      </c>
      <c r="Z51" s="1">
        <f>ROUND(+PARÁMETROS!$E$26/12,0)</f>
        <v>54</v>
      </c>
      <c r="AA51" s="1">
        <f>ROUND(PARÁMETROS!$E$26/12,0)</f>
        <v>54</v>
      </c>
      <c r="AB51" s="1">
        <f>ROUND(PARÁMETROS!$E$26/12,0)</f>
        <v>54</v>
      </c>
      <c r="AC51" s="1">
        <f>ROUND(PARÁMETROS!$E$26/12,0)</f>
        <v>54</v>
      </c>
      <c r="AD51" s="1">
        <f>ROUND(PARÁMETROS!$E$26/12,0)</f>
        <v>54</v>
      </c>
      <c r="AE51" s="1">
        <f>ROUND(PARÁMETROS!$E$26/12,0)</f>
        <v>54</v>
      </c>
      <c r="AF51" s="1">
        <f>ROUND(PARÁMETROS!$E$26/12,0)</f>
        <v>54</v>
      </c>
      <c r="AG51" s="1">
        <f>ROUND(PARÁMETROS!$E$26/12,0)</f>
        <v>54</v>
      </c>
      <c r="AH51" s="1">
        <f>ROUND(PARÁMETROS!$E$26/12,0)</f>
        <v>54</v>
      </c>
      <c r="AI51" s="1">
        <f>ROUND(PARÁMETROS!$E$26/12,0)</f>
        <v>54</v>
      </c>
      <c r="AJ51" s="1">
        <f>ROUND(PARÁMETROS!$E$26/12,0)</f>
        <v>54</v>
      </c>
      <c r="AK51" s="1">
        <f>ROUND(PARÁMETROS!$E$26/12,0)</f>
        <v>54</v>
      </c>
      <c r="AL51" s="1">
        <f>ROUND(+PARÁMETROS!$F$26/12,0)</f>
        <v>56</v>
      </c>
      <c r="AM51" s="1">
        <f>ROUND(PARÁMETROS!$F$26/12,0)</f>
        <v>56</v>
      </c>
      <c r="AN51" s="1">
        <f>ROUND(PARÁMETROS!$F$26/12,0)</f>
        <v>56</v>
      </c>
      <c r="AO51" s="1">
        <f>ROUND(PARÁMETROS!$F$26/12,0)</f>
        <v>56</v>
      </c>
      <c r="AP51" s="1">
        <f>ROUND(PARÁMETROS!$F$26/12,0)</f>
        <v>56</v>
      </c>
      <c r="AQ51" s="1">
        <f>ROUND(PARÁMETROS!$F$26/12,0)</f>
        <v>56</v>
      </c>
      <c r="AR51" s="1">
        <f>ROUND(PARÁMETROS!$F$26/12,0)</f>
        <v>56</v>
      </c>
      <c r="AS51" s="1">
        <f>ROUND(PARÁMETROS!$F$26/12,0)</f>
        <v>56</v>
      </c>
      <c r="AT51" s="1">
        <f>ROUND(PARÁMETROS!$F$26/12,0)</f>
        <v>56</v>
      </c>
      <c r="AU51" s="1">
        <f>ROUND(PARÁMETROS!$F$26/12,0)</f>
        <v>56</v>
      </c>
      <c r="AV51" s="1">
        <f>ROUND(PARÁMETROS!$F$26/12,0)</f>
        <v>56</v>
      </c>
      <c r="AW51" s="1">
        <f>ROUND(PARÁMETROS!$F$26/12,0)</f>
        <v>56</v>
      </c>
      <c r="AX51" s="1">
        <f>ROUND(+PARÁMETROS!$G$26/12,0)</f>
        <v>58</v>
      </c>
      <c r="AY51" s="1">
        <f>ROUND(PARÁMETROS!$G$26/12,0)</f>
        <v>58</v>
      </c>
      <c r="AZ51" s="1">
        <f>ROUND(PARÁMETROS!$G$26/12,0)</f>
        <v>58</v>
      </c>
      <c r="BA51" s="1">
        <f>ROUND(PARÁMETROS!$G$26/12,0)</f>
        <v>58</v>
      </c>
      <c r="BB51" s="1">
        <f>ROUND(PARÁMETROS!$G$26/12,0)</f>
        <v>58</v>
      </c>
      <c r="BC51" s="1">
        <f>ROUND(PARÁMETROS!$G$26/12,0)</f>
        <v>58</v>
      </c>
      <c r="BD51" s="1">
        <f>ROUND(PARÁMETROS!$G$26/12,0)</f>
        <v>58</v>
      </c>
      <c r="BE51" s="1">
        <f>ROUND(PARÁMETROS!$G$26/12,0)</f>
        <v>58</v>
      </c>
      <c r="BF51" s="1">
        <f>ROUND(PARÁMETROS!$G$26/12,0)</f>
        <v>58</v>
      </c>
      <c r="BG51" s="1">
        <f>ROUND(PARÁMETROS!$G$26/12,0)</f>
        <v>58</v>
      </c>
      <c r="BH51" s="1">
        <f>ROUND(PARÁMETROS!$G$26/12,0)</f>
        <v>58</v>
      </c>
      <c r="BI51" s="1">
        <f>ROUND(PARÁMETROS!$G$26/12,0)</f>
        <v>58</v>
      </c>
    </row>
    <row r="52" spans="1:65" s="2" customFormat="1" x14ac:dyDescent="0.2">
      <c r="A52" s="1" t="s">
        <v>85</v>
      </c>
      <c r="B52" s="1">
        <f>ROUND(+PARÁMETROS!$C$27/12,0)</f>
        <v>55</v>
      </c>
      <c r="C52" s="1">
        <f>+B52</f>
        <v>55</v>
      </c>
      <c r="D52" s="1">
        <f t="shared" ref="D52:M52" si="95">+C52</f>
        <v>55</v>
      </c>
      <c r="E52" s="1">
        <f t="shared" si="95"/>
        <v>55</v>
      </c>
      <c r="F52" s="1">
        <f t="shared" si="95"/>
        <v>55</v>
      </c>
      <c r="G52" s="1">
        <f t="shared" si="95"/>
        <v>55</v>
      </c>
      <c r="H52" s="1">
        <f t="shared" si="95"/>
        <v>55</v>
      </c>
      <c r="I52" s="1">
        <f t="shared" si="95"/>
        <v>55</v>
      </c>
      <c r="J52" s="1">
        <f>+H52</f>
        <v>55</v>
      </c>
      <c r="K52" s="1">
        <f t="shared" si="95"/>
        <v>55</v>
      </c>
      <c r="L52" s="1">
        <f t="shared" si="95"/>
        <v>55</v>
      </c>
      <c r="M52" s="1">
        <f t="shared" si="95"/>
        <v>55</v>
      </c>
      <c r="N52" s="1">
        <f>ROUND(+PARÁMETROS!$D$27/12,0)</f>
        <v>53</v>
      </c>
      <c r="O52" s="1">
        <f>ROUND(PARÁMETROS!$D$27/12,0)</f>
        <v>53</v>
      </c>
      <c r="P52" s="1">
        <f>ROUND(PARÁMETROS!$D$27/12,0)</f>
        <v>53</v>
      </c>
      <c r="Q52" s="1">
        <f>ROUND(PARÁMETROS!$D$27/12,0)</f>
        <v>53</v>
      </c>
      <c r="R52" s="1">
        <f>ROUND(PARÁMETROS!$D$27/12,0)</f>
        <v>53</v>
      </c>
      <c r="S52" s="1">
        <f>ROUND(PARÁMETROS!$D$27/12,0)</f>
        <v>53</v>
      </c>
      <c r="T52" s="1">
        <f>ROUND(PARÁMETROS!$D$27/12,0)</f>
        <v>53</v>
      </c>
      <c r="U52" s="1">
        <f>ROUND(PARÁMETROS!$D$27/12,0)</f>
        <v>53</v>
      </c>
      <c r="V52" s="1">
        <f>ROUND(PARÁMETROS!$D$27/12,0)</f>
        <v>53</v>
      </c>
      <c r="W52" s="1">
        <f>ROUND(PARÁMETROS!$D$27/12,0)</f>
        <v>53</v>
      </c>
      <c r="X52" s="1">
        <f>ROUND(PARÁMETROS!$D$27/12,0)</f>
        <v>53</v>
      </c>
      <c r="Y52" s="1">
        <f>ROUND(PARÁMETROS!$D$27/12,0)</f>
        <v>53</v>
      </c>
      <c r="Z52" s="1">
        <f>ROUND(+PARÁMETROS!$E$27/12,0)</f>
        <v>52</v>
      </c>
      <c r="AA52" s="1">
        <f>ROUND(PARÁMETROS!$E$27/12,0)</f>
        <v>52</v>
      </c>
      <c r="AB52" s="1">
        <f>ROUND(PARÁMETROS!$E$27/12,0)</f>
        <v>52</v>
      </c>
      <c r="AC52" s="1">
        <f>ROUND(PARÁMETROS!$E$27/12,0)</f>
        <v>52</v>
      </c>
      <c r="AD52" s="1">
        <f>ROUND(PARÁMETROS!$E$27/12,0)</f>
        <v>52</v>
      </c>
      <c r="AE52" s="1">
        <f>ROUND(PARÁMETROS!$E$27/12,0)</f>
        <v>52</v>
      </c>
      <c r="AF52" s="1">
        <f>ROUND(PARÁMETROS!$E$27/12,0)</f>
        <v>52</v>
      </c>
      <c r="AG52" s="1">
        <f>ROUND(PARÁMETROS!$E$27/12,0)</f>
        <v>52</v>
      </c>
      <c r="AH52" s="1">
        <f>ROUND(PARÁMETROS!$E$27/12,0)</f>
        <v>52</v>
      </c>
      <c r="AI52" s="1">
        <f>ROUND(PARÁMETROS!$E$27/12,0)</f>
        <v>52</v>
      </c>
      <c r="AJ52" s="1">
        <f>ROUND(PARÁMETROS!$E$27/12,0)</f>
        <v>52</v>
      </c>
      <c r="AK52" s="1">
        <f>ROUND(PARÁMETROS!$E$27/12,0)</f>
        <v>52</v>
      </c>
      <c r="AL52" s="1">
        <f>ROUND(+PARÁMETROS!$F$27/12,0)</f>
        <v>51</v>
      </c>
      <c r="AM52" s="1">
        <f>ROUND(PARÁMETROS!$F$27/12,0)</f>
        <v>51</v>
      </c>
      <c r="AN52" s="1">
        <f>ROUND(PARÁMETROS!$F$27/12,0)</f>
        <v>51</v>
      </c>
      <c r="AO52" s="1">
        <f>ROUND(PARÁMETROS!$F$27/12,0)</f>
        <v>51</v>
      </c>
      <c r="AP52" s="1">
        <f>ROUND(PARÁMETROS!$F$27/12,0)</f>
        <v>51</v>
      </c>
      <c r="AQ52" s="1">
        <f>ROUND(PARÁMETROS!$F$27/12,0)</f>
        <v>51</v>
      </c>
      <c r="AR52" s="1">
        <f>ROUND(PARÁMETROS!$F$27/12,0)</f>
        <v>51</v>
      </c>
      <c r="AS52" s="1">
        <f>ROUND(PARÁMETROS!$F$27/12,0)</f>
        <v>51</v>
      </c>
      <c r="AT52" s="1">
        <f>ROUND(PARÁMETROS!$F$27/12,0)</f>
        <v>51</v>
      </c>
      <c r="AU52" s="1">
        <f>ROUND(PARÁMETROS!$F$27/12,0)</f>
        <v>51</v>
      </c>
      <c r="AV52" s="1">
        <f>ROUND(PARÁMETROS!$F$27/12,0)</f>
        <v>51</v>
      </c>
      <c r="AW52" s="1">
        <f>ROUND(PARÁMETROS!$F$27/12,0)</f>
        <v>51</v>
      </c>
      <c r="AX52" s="1">
        <f>ROUND(+PARÁMETROS!$G$27/12,0)</f>
        <v>50</v>
      </c>
      <c r="AY52" s="1">
        <f>ROUND(PARÁMETROS!$G$27/12,0)</f>
        <v>50</v>
      </c>
      <c r="AZ52" s="1">
        <f>ROUND(PARÁMETROS!$G$27/12,0)</f>
        <v>50</v>
      </c>
      <c r="BA52" s="1">
        <f>ROUND(PARÁMETROS!$G$27/12,0)</f>
        <v>50</v>
      </c>
      <c r="BB52" s="1">
        <f>ROUND(PARÁMETROS!$G$27/12,0)</f>
        <v>50</v>
      </c>
      <c r="BC52" s="1">
        <f>ROUND(PARÁMETROS!$G$27/12,0)</f>
        <v>50</v>
      </c>
      <c r="BD52" s="1">
        <f>ROUND(PARÁMETROS!$G$27/12,0)</f>
        <v>50</v>
      </c>
      <c r="BE52" s="1">
        <f>ROUND(PARÁMETROS!$G$27/12,0)</f>
        <v>50</v>
      </c>
      <c r="BF52" s="1">
        <f>ROUND(PARÁMETROS!$G$27/12,0)</f>
        <v>50</v>
      </c>
      <c r="BG52" s="1">
        <f>ROUND(PARÁMETROS!$G$27/12,0)</f>
        <v>50</v>
      </c>
      <c r="BH52" s="1">
        <f>ROUND(PARÁMETROS!$G$27/12,0)</f>
        <v>50</v>
      </c>
      <c r="BI52" s="1">
        <f>ROUND(PARÁMETROS!$G$27/12,0)</f>
        <v>50</v>
      </c>
    </row>
    <row r="53" spans="1:65" s="2" customFormat="1" x14ac:dyDescent="0.2">
      <c r="A53" s="1" t="s">
        <v>89</v>
      </c>
      <c r="B53" s="1">
        <f>+B50+B51-B52</f>
        <v>1595</v>
      </c>
      <c r="C53" s="1">
        <f>+C50+C51-C52</f>
        <v>1590</v>
      </c>
      <c r="D53" s="1">
        <f t="shared" ref="D53:BI53" si="96">+D50+D51-D52</f>
        <v>1585</v>
      </c>
      <c r="E53" s="1">
        <f t="shared" si="96"/>
        <v>1580</v>
      </c>
      <c r="F53" s="1">
        <f t="shared" si="96"/>
        <v>1575</v>
      </c>
      <c r="G53" s="1">
        <f t="shared" si="96"/>
        <v>1570</v>
      </c>
      <c r="H53" s="1">
        <f t="shared" si="96"/>
        <v>1565</v>
      </c>
      <c r="I53" s="1">
        <f t="shared" si="96"/>
        <v>1560</v>
      </c>
      <c r="J53" s="1">
        <f t="shared" si="96"/>
        <v>1555</v>
      </c>
      <c r="K53" s="1">
        <f t="shared" si="96"/>
        <v>1550</v>
      </c>
      <c r="L53" s="1">
        <f t="shared" si="96"/>
        <v>1545</v>
      </c>
      <c r="M53" s="1">
        <f t="shared" si="96"/>
        <v>1540</v>
      </c>
      <c r="N53" s="1">
        <f t="shared" si="96"/>
        <v>1539</v>
      </c>
      <c r="O53" s="1">
        <f t="shared" si="96"/>
        <v>1538</v>
      </c>
      <c r="P53" s="1">
        <f t="shared" si="96"/>
        <v>1537</v>
      </c>
      <c r="Q53" s="1">
        <f t="shared" si="96"/>
        <v>1536</v>
      </c>
      <c r="R53" s="1">
        <f t="shared" si="96"/>
        <v>1535</v>
      </c>
      <c r="S53" s="1">
        <f t="shared" si="96"/>
        <v>1534</v>
      </c>
      <c r="T53" s="1">
        <f t="shared" si="96"/>
        <v>1533</v>
      </c>
      <c r="U53" s="1">
        <f t="shared" si="96"/>
        <v>1532</v>
      </c>
      <c r="V53" s="1">
        <f t="shared" si="96"/>
        <v>1531</v>
      </c>
      <c r="W53" s="1">
        <f t="shared" si="96"/>
        <v>1530</v>
      </c>
      <c r="X53" s="1">
        <f t="shared" si="96"/>
        <v>1529</v>
      </c>
      <c r="Y53" s="1">
        <f t="shared" si="96"/>
        <v>1528</v>
      </c>
      <c r="Z53" s="1">
        <f t="shared" si="96"/>
        <v>1530</v>
      </c>
      <c r="AA53" s="1">
        <f t="shared" si="96"/>
        <v>1532</v>
      </c>
      <c r="AB53" s="1">
        <f t="shared" si="96"/>
        <v>1534</v>
      </c>
      <c r="AC53" s="1">
        <f t="shared" si="96"/>
        <v>1536</v>
      </c>
      <c r="AD53" s="1">
        <f t="shared" si="96"/>
        <v>1538</v>
      </c>
      <c r="AE53" s="1">
        <f t="shared" si="96"/>
        <v>1540</v>
      </c>
      <c r="AF53" s="1">
        <f t="shared" si="96"/>
        <v>1542</v>
      </c>
      <c r="AG53" s="1">
        <f t="shared" si="96"/>
        <v>1544</v>
      </c>
      <c r="AH53" s="1">
        <f t="shared" si="96"/>
        <v>1546</v>
      </c>
      <c r="AI53" s="1">
        <f t="shared" si="96"/>
        <v>1548</v>
      </c>
      <c r="AJ53" s="1">
        <f t="shared" si="96"/>
        <v>1550</v>
      </c>
      <c r="AK53" s="1">
        <f t="shared" si="96"/>
        <v>1552</v>
      </c>
      <c r="AL53" s="1">
        <f t="shared" si="96"/>
        <v>1557</v>
      </c>
      <c r="AM53" s="1">
        <f t="shared" si="96"/>
        <v>1562</v>
      </c>
      <c r="AN53" s="1">
        <f t="shared" si="96"/>
        <v>1567</v>
      </c>
      <c r="AO53" s="1">
        <f t="shared" si="96"/>
        <v>1572</v>
      </c>
      <c r="AP53" s="1">
        <f t="shared" si="96"/>
        <v>1577</v>
      </c>
      <c r="AQ53" s="1">
        <f t="shared" si="96"/>
        <v>1582</v>
      </c>
      <c r="AR53" s="1">
        <f t="shared" si="96"/>
        <v>1587</v>
      </c>
      <c r="AS53" s="1">
        <f t="shared" si="96"/>
        <v>1592</v>
      </c>
      <c r="AT53" s="1">
        <f t="shared" si="96"/>
        <v>1597</v>
      </c>
      <c r="AU53" s="1">
        <f t="shared" si="96"/>
        <v>1602</v>
      </c>
      <c r="AV53" s="1">
        <f t="shared" si="96"/>
        <v>1607</v>
      </c>
      <c r="AW53" s="1">
        <f t="shared" si="96"/>
        <v>1612</v>
      </c>
      <c r="AX53" s="1">
        <f t="shared" si="96"/>
        <v>1620</v>
      </c>
      <c r="AY53" s="1">
        <f t="shared" si="96"/>
        <v>1628</v>
      </c>
      <c r="AZ53" s="1">
        <f t="shared" si="96"/>
        <v>1636</v>
      </c>
      <c r="BA53" s="1">
        <f t="shared" si="96"/>
        <v>1644</v>
      </c>
      <c r="BB53" s="1">
        <f t="shared" si="96"/>
        <v>1652</v>
      </c>
      <c r="BC53" s="1">
        <f t="shared" si="96"/>
        <v>1660</v>
      </c>
      <c r="BD53" s="1">
        <f t="shared" si="96"/>
        <v>1668</v>
      </c>
      <c r="BE53" s="1">
        <f t="shared" si="96"/>
        <v>1676</v>
      </c>
      <c r="BF53" s="1">
        <f t="shared" si="96"/>
        <v>1684</v>
      </c>
      <c r="BG53" s="1">
        <f t="shared" si="96"/>
        <v>1692</v>
      </c>
      <c r="BH53" s="1">
        <f t="shared" si="96"/>
        <v>1700</v>
      </c>
      <c r="BI53" s="1">
        <f t="shared" si="96"/>
        <v>1708</v>
      </c>
    </row>
    <row r="54" spans="1:65" s="2" customFormat="1" x14ac:dyDescent="0.2">
      <c r="A54" s="1" t="s">
        <v>91</v>
      </c>
      <c r="B54" s="70">
        <f>+B52*PARÁMETROS!$C$34</f>
        <v>63250000</v>
      </c>
      <c r="C54" s="70">
        <f>+C52*PARÁMETROS!$C$34</f>
        <v>63250000</v>
      </c>
      <c r="D54" s="70">
        <f>+D52*PARÁMETROS!$C$34</f>
        <v>63250000</v>
      </c>
      <c r="E54" s="70">
        <f>+E52*PARÁMETROS!$C$34</f>
        <v>63250000</v>
      </c>
      <c r="F54" s="70">
        <f>+F52*PARÁMETROS!$C$34</f>
        <v>63250000</v>
      </c>
      <c r="G54" s="70">
        <f>+G52*PARÁMETROS!$C$34</f>
        <v>63250000</v>
      </c>
      <c r="H54" s="70">
        <f>+H52*PARÁMETROS!$C$34</f>
        <v>63250000</v>
      </c>
      <c r="I54" s="70">
        <f>+I52*PARÁMETROS!$C$34</f>
        <v>63250000</v>
      </c>
      <c r="J54" s="70">
        <f>+J52*PARÁMETROS!$C$34</f>
        <v>63250000</v>
      </c>
      <c r="K54" s="70">
        <f>+K52*PARÁMETROS!$C$34</f>
        <v>63250000</v>
      </c>
      <c r="L54" s="70">
        <f>+L52*PARÁMETROS!$C$34</f>
        <v>63250000</v>
      </c>
      <c r="M54" s="70">
        <f>+M52*PARÁMETROS!$C$34</f>
        <v>63250000</v>
      </c>
      <c r="N54" s="70">
        <f>+N52*PARÁMETROS!$D$34</f>
        <v>66740250</v>
      </c>
      <c r="O54" s="70">
        <f>+O52*PARÁMETROS!$D$34</f>
        <v>66740250</v>
      </c>
      <c r="P54" s="70">
        <f>+P52*PARÁMETROS!$D$34</f>
        <v>66740250</v>
      </c>
      <c r="Q54" s="70">
        <f>+Q52*PARÁMETROS!$D$34</f>
        <v>66740250</v>
      </c>
      <c r="R54" s="70">
        <f>+R52*PARÁMETROS!$D$34</f>
        <v>66740250</v>
      </c>
      <c r="S54" s="70">
        <f>+S52*PARÁMETROS!$D$34</f>
        <v>66740250</v>
      </c>
      <c r="T54" s="70">
        <f>+T52*PARÁMETROS!$D$34</f>
        <v>66740250</v>
      </c>
      <c r="U54" s="70">
        <f>+U52*PARÁMETROS!$D$34</f>
        <v>66740250</v>
      </c>
      <c r="V54" s="70">
        <f>+V52*PARÁMETROS!$D$34</f>
        <v>66740250</v>
      </c>
      <c r="W54" s="70">
        <f>+W52*PARÁMETROS!$D$34</f>
        <v>66740250</v>
      </c>
      <c r="X54" s="70">
        <f>+X52*PARÁMETROS!$D$34</f>
        <v>66740250</v>
      </c>
      <c r="Y54" s="70">
        <f>+Y52*PARÁMETROS!$D$34</f>
        <v>66740250</v>
      </c>
      <c r="Z54" s="70">
        <f>+Z52*PARÁMETROS!$E$34</f>
        <v>70392075</v>
      </c>
      <c r="AA54" s="70">
        <f>+AA52*PARÁMETROS!$E$34</f>
        <v>70392075</v>
      </c>
      <c r="AB54" s="70">
        <f>+AB52*PARÁMETROS!$E$34</f>
        <v>70392075</v>
      </c>
      <c r="AC54" s="70">
        <f>+AC52*PARÁMETROS!$E$34</f>
        <v>70392075</v>
      </c>
      <c r="AD54" s="70">
        <f>+AD52*PARÁMETROS!$E$34</f>
        <v>70392075</v>
      </c>
      <c r="AE54" s="70">
        <f>+AE52*PARÁMETROS!$E$34</f>
        <v>70392075</v>
      </c>
      <c r="AF54" s="70">
        <f>+AF52*PARÁMETROS!$E$34</f>
        <v>70392075</v>
      </c>
      <c r="AG54" s="70">
        <f>+AG52*PARÁMETROS!$E$34</f>
        <v>70392075</v>
      </c>
      <c r="AH54" s="70">
        <f>+AH52*PARÁMETROS!$E$34</f>
        <v>70392075</v>
      </c>
      <c r="AI54" s="70">
        <f>+AI52*PARÁMETROS!$E$34</f>
        <v>70392075</v>
      </c>
      <c r="AJ54" s="70">
        <f>+AJ52*PARÁMETROS!$E$34</f>
        <v>70392075</v>
      </c>
      <c r="AK54" s="70">
        <f>+AK52*PARÁMETROS!$E$34</f>
        <v>70392075</v>
      </c>
      <c r="AL54" s="70">
        <f>+AL52*PARÁMETROS!$F$34</f>
        <v>72835492.21875</v>
      </c>
      <c r="AM54" s="70">
        <f>+AM52*PARÁMETROS!$F$34</f>
        <v>72835492.21875</v>
      </c>
      <c r="AN54" s="70">
        <f>+AN52*PARÁMETROS!$F$34</f>
        <v>72835492.21875</v>
      </c>
      <c r="AO54" s="70">
        <f>+AO52*PARÁMETROS!$F$34</f>
        <v>72835492.21875</v>
      </c>
      <c r="AP54" s="70">
        <f>+AP52*PARÁMETROS!$F$34</f>
        <v>72835492.21875</v>
      </c>
      <c r="AQ54" s="70">
        <f>+AQ52*PARÁMETROS!$F$34</f>
        <v>72835492.21875</v>
      </c>
      <c r="AR54" s="70">
        <f>+AR52*PARÁMETROS!$F$34</f>
        <v>72835492.21875</v>
      </c>
      <c r="AS54" s="70">
        <f>+AS52*PARÁMETROS!$F$34</f>
        <v>72835492.21875</v>
      </c>
      <c r="AT54" s="70">
        <f>+AT52*PARÁMETROS!$F$34</f>
        <v>72835492.21875</v>
      </c>
      <c r="AU54" s="70">
        <f>+AU52*PARÁMETROS!$F$34</f>
        <v>72835492.21875</v>
      </c>
      <c r="AV54" s="70">
        <f>+AV52*PARÁMETROS!$F$34</f>
        <v>72835492.21875</v>
      </c>
      <c r="AW54" s="70">
        <f>+AW52*PARÁMETROS!$F$34</f>
        <v>72835492.21875</v>
      </c>
      <c r="AX54" s="70">
        <f>+AX52*PARÁMETROS!$G$34</f>
        <v>75334749.3046875</v>
      </c>
      <c r="AY54" s="70">
        <f>+AY52*PARÁMETROS!$G$34</f>
        <v>75334749.3046875</v>
      </c>
      <c r="AZ54" s="70">
        <f>+AZ52*PARÁMETROS!$G$34</f>
        <v>75334749.3046875</v>
      </c>
      <c r="BA54" s="70">
        <f>+BA52*PARÁMETROS!$G$34</f>
        <v>75334749.3046875</v>
      </c>
      <c r="BB54" s="70">
        <f>+BB52*PARÁMETROS!$G$34</f>
        <v>75334749.3046875</v>
      </c>
      <c r="BC54" s="70">
        <f>+BC52*PARÁMETROS!$G$34</f>
        <v>75334749.3046875</v>
      </c>
      <c r="BD54" s="70">
        <f>+BD52*PARÁMETROS!$G$34</f>
        <v>75334749.3046875</v>
      </c>
      <c r="BE54" s="70">
        <f>+BE52*PARÁMETROS!$G$34</f>
        <v>75334749.3046875</v>
      </c>
      <c r="BF54" s="70">
        <f>+BF52*PARÁMETROS!$G$34</f>
        <v>75334749.3046875</v>
      </c>
      <c r="BG54" s="70">
        <f>+BG52*PARÁMETROS!$G$34</f>
        <v>75334749.3046875</v>
      </c>
      <c r="BH54" s="70">
        <f>+BH52*PARÁMETROS!$G$34</f>
        <v>75334749.3046875</v>
      </c>
      <c r="BI54" s="70">
        <f>+BI52*PARÁMETROS!$G$34</f>
        <v>75334749.3046875</v>
      </c>
    </row>
    <row r="55" spans="1:65" x14ac:dyDescent="0.2">
      <c r="A55" s="1" t="s">
        <v>1455</v>
      </c>
      <c r="B55" s="132">
        <f>+PARÁMETROS!$B$15</f>
        <v>0</v>
      </c>
      <c r="C55" s="67">
        <f>+B55</f>
        <v>0</v>
      </c>
      <c r="D55" s="67">
        <f t="shared" ref="D55:BI55" si="97">+C55</f>
        <v>0</v>
      </c>
      <c r="E55" s="67">
        <f t="shared" si="97"/>
        <v>0</v>
      </c>
      <c r="F55" s="67">
        <f t="shared" si="97"/>
        <v>0</v>
      </c>
      <c r="G55" s="67">
        <f t="shared" si="97"/>
        <v>0</v>
      </c>
      <c r="H55" s="132">
        <f>+PARÁMETROS!$C$15</f>
        <v>0</v>
      </c>
      <c r="I55" s="67">
        <f t="shared" si="97"/>
        <v>0</v>
      </c>
      <c r="J55" s="67">
        <f t="shared" si="97"/>
        <v>0</v>
      </c>
      <c r="K55" s="67">
        <f t="shared" si="97"/>
        <v>0</v>
      </c>
      <c r="L55" s="67">
        <f t="shared" si="97"/>
        <v>0</v>
      </c>
      <c r="M55" s="67">
        <f t="shared" si="97"/>
        <v>0</v>
      </c>
      <c r="N55" s="67">
        <f t="shared" si="97"/>
        <v>0</v>
      </c>
      <c r="O55" s="67">
        <f t="shared" si="97"/>
        <v>0</v>
      </c>
      <c r="P55" s="67">
        <f t="shared" si="97"/>
        <v>0</v>
      </c>
      <c r="Q55" s="67">
        <f t="shared" si="97"/>
        <v>0</v>
      </c>
      <c r="R55" s="67">
        <f t="shared" si="97"/>
        <v>0</v>
      </c>
      <c r="S55" s="67">
        <f t="shared" si="97"/>
        <v>0</v>
      </c>
      <c r="T55" s="132">
        <f>+PARÁMETROS!$D$15</f>
        <v>0</v>
      </c>
      <c r="U55" s="67">
        <f t="shared" si="97"/>
        <v>0</v>
      </c>
      <c r="V55" s="67">
        <f t="shared" si="97"/>
        <v>0</v>
      </c>
      <c r="W55" s="67">
        <f t="shared" si="97"/>
        <v>0</v>
      </c>
      <c r="X55" s="67">
        <f t="shared" si="97"/>
        <v>0</v>
      </c>
      <c r="Y55" s="67">
        <f t="shared" si="97"/>
        <v>0</v>
      </c>
      <c r="Z55" s="67">
        <f t="shared" si="97"/>
        <v>0</v>
      </c>
      <c r="AA55" s="67">
        <f t="shared" si="97"/>
        <v>0</v>
      </c>
      <c r="AB55" s="67">
        <f t="shared" si="97"/>
        <v>0</v>
      </c>
      <c r="AC55" s="67">
        <f t="shared" si="97"/>
        <v>0</v>
      </c>
      <c r="AD55" s="67">
        <f t="shared" si="97"/>
        <v>0</v>
      </c>
      <c r="AE55" s="67">
        <f t="shared" si="97"/>
        <v>0</v>
      </c>
      <c r="AF55" s="132">
        <f>+PARÁMETROS!$E$15</f>
        <v>0</v>
      </c>
      <c r="AG55" s="67">
        <f t="shared" si="97"/>
        <v>0</v>
      </c>
      <c r="AH55" s="67">
        <f t="shared" si="97"/>
        <v>0</v>
      </c>
      <c r="AI55" s="67">
        <f t="shared" si="97"/>
        <v>0</v>
      </c>
      <c r="AJ55" s="67">
        <f t="shared" si="97"/>
        <v>0</v>
      </c>
      <c r="AK55" s="67">
        <f t="shared" si="97"/>
        <v>0</v>
      </c>
      <c r="AL55" s="67">
        <f t="shared" si="97"/>
        <v>0</v>
      </c>
      <c r="AM55" s="67">
        <f t="shared" si="97"/>
        <v>0</v>
      </c>
      <c r="AN55" s="67">
        <f t="shared" si="97"/>
        <v>0</v>
      </c>
      <c r="AO55" s="67">
        <f t="shared" si="97"/>
        <v>0</v>
      </c>
      <c r="AP55" s="67">
        <f t="shared" si="97"/>
        <v>0</v>
      </c>
      <c r="AQ55" s="67">
        <f t="shared" si="97"/>
        <v>0</v>
      </c>
      <c r="AR55" s="132">
        <f>+PARÁMETROS!$F$15</f>
        <v>0</v>
      </c>
      <c r="AS55" s="67">
        <f t="shared" si="97"/>
        <v>0</v>
      </c>
      <c r="AT55" s="67">
        <f t="shared" si="97"/>
        <v>0</v>
      </c>
      <c r="AU55" s="67">
        <f t="shared" si="97"/>
        <v>0</v>
      </c>
      <c r="AV55" s="67">
        <f t="shared" si="97"/>
        <v>0</v>
      </c>
      <c r="AW55" s="67">
        <f t="shared" si="97"/>
        <v>0</v>
      </c>
      <c r="AX55" s="67">
        <f t="shared" si="97"/>
        <v>0</v>
      </c>
      <c r="AY55" s="67">
        <f t="shared" si="97"/>
        <v>0</v>
      </c>
      <c r="AZ55" s="67">
        <f t="shared" si="97"/>
        <v>0</v>
      </c>
      <c r="BA55" s="67">
        <f t="shared" si="97"/>
        <v>0</v>
      </c>
      <c r="BB55" s="67">
        <f t="shared" si="97"/>
        <v>0</v>
      </c>
      <c r="BC55" s="67">
        <f t="shared" si="97"/>
        <v>0</v>
      </c>
      <c r="BD55" s="132">
        <f>+PARÁMETROS!$G$15</f>
        <v>0</v>
      </c>
      <c r="BE55" s="67">
        <f t="shared" si="97"/>
        <v>0</v>
      </c>
      <c r="BF55" s="67">
        <f t="shared" si="97"/>
        <v>0</v>
      </c>
      <c r="BG55" s="67">
        <f t="shared" si="97"/>
        <v>0</v>
      </c>
      <c r="BH55" s="67">
        <f t="shared" si="97"/>
        <v>0</v>
      </c>
      <c r="BI55" s="67">
        <f t="shared" si="97"/>
        <v>0</v>
      </c>
    </row>
    <row r="56" spans="1:65" x14ac:dyDescent="0.2">
      <c r="A56" s="1" t="s">
        <v>1455</v>
      </c>
      <c r="B56" s="132">
        <f>+PARÁMETROS!$B$16</f>
        <v>0.25</v>
      </c>
      <c r="C56" s="67">
        <f>+B56</f>
        <v>0.25</v>
      </c>
      <c r="D56" s="67">
        <f t="shared" ref="D56" si="98">+C56</f>
        <v>0.25</v>
      </c>
      <c r="E56" s="67">
        <f t="shared" ref="E56" si="99">+D56</f>
        <v>0.25</v>
      </c>
      <c r="F56" s="67">
        <f t="shared" ref="F56" si="100">+E56</f>
        <v>0.25</v>
      </c>
      <c r="G56" s="67">
        <f t="shared" ref="G56" si="101">+F56</f>
        <v>0.25</v>
      </c>
      <c r="H56" s="132">
        <f>+PARÁMETROS!$C$16</f>
        <v>0.25</v>
      </c>
      <c r="I56" s="67">
        <f t="shared" ref="I56" si="102">+H56</f>
        <v>0.25</v>
      </c>
      <c r="J56" s="67">
        <f t="shared" ref="J56" si="103">+I56</f>
        <v>0.25</v>
      </c>
      <c r="K56" s="67">
        <f t="shared" ref="K56" si="104">+J56</f>
        <v>0.25</v>
      </c>
      <c r="L56" s="67">
        <f t="shared" ref="L56" si="105">+K56</f>
        <v>0.25</v>
      </c>
      <c r="M56" s="67">
        <f t="shared" ref="M56" si="106">+L56</f>
        <v>0.25</v>
      </c>
      <c r="N56" s="67">
        <f t="shared" ref="N56" si="107">+M56</f>
        <v>0.25</v>
      </c>
      <c r="O56" s="67">
        <f t="shared" ref="O56" si="108">+N56</f>
        <v>0.25</v>
      </c>
      <c r="P56" s="67">
        <f t="shared" ref="P56" si="109">+O56</f>
        <v>0.25</v>
      </c>
      <c r="Q56" s="67">
        <f t="shared" ref="Q56" si="110">+P56</f>
        <v>0.25</v>
      </c>
      <c r="R56" s="67">
        <f t="shared" ref="R56" si="111">+Q56</f>
        <v>0.25</v>
      </c>
      <c r="S56" s="67">
        <f t="shared" ref="S56" si="112">+R56</f>
        <v>0.25</v>
      </c>
      <c r="T56" s="132">
        <f>+PARÁMETROS!$D$16</f>
        <v>0.25</v>
      </c>
      <c r="U56" s="67">
        <f t="shared" ref="U56" si="113">+T56</f>
        <v>0.25</v>
      </c>
      <c r="V56" s="67">
        <f t="shared" ref="V56" si="114">+U56</f>
        <v>0.25</v>
      </c>
      <c r="W56" s="67">
        <f t="shared" ref="W56" si="115">+V56</f>
        <v>0.25</v>
      </c>
      <c r="X56" s="67">
        <f t="shared" ref="X56" si="116">+W56</f>
        <v>0.25</v>
      </c>
      <c r="Y56" s="67">
        <f t="shared" ref="Y56" si="117">+X56</f>
        <v>0.25</v>
      </c>
      <c r="Z56" s="67">
        <f t="shared" ref="Z56" si="118">+Y56</f>
        <v>0.25</v>
      </c>
      <c r="AA56" s="67">
        <f t="shared" ref="AA56" si="119">+Z56</f>
        <v>0.25</v>
      </c>
      <c r="AB56" s="67">
        <f t="shared" ref="AB56" si="120">+AA56</f>
        <v>0.25</v>
      </c>
      <c r="AC56" s="67">
        <f t="shared" ref="AC56" si="121">+AB56</f>
        <v>0.25</v>
      </c>
      <c r="AD56" s="67">
        <f t="shared" ref="AD56" si="122">+AC56</f>
        <v>0.25</v>
      </c>
      <c r="AE56" s="67">
        <f t="shared" ref="AE56" si="123">+AD56</f>
        <v>0.25</v>
      </c>
      <c r="AF56" s="132">
        <f>+PARÁMETROS!$E$16</f>
        <v>0.25</v>
      </c>
      <c r="AG56" s="67">
        <f t="shared" ref="AG56" si="124">+AF56</f>
        <v>0.25</v>
      </c>
      <c r="AH56" s="67">
        <f t="shared" ref="AH56" si="125">+AG56</f>
        <v>0.25</v>
      </c>
      <c r="AI56" s="67">
        <f t="shared" ref="AI56" si="126">+AH56</f>
        <v>0.25</v>
      </c>
      <c r="AJ56" s="67">
        <f t="shared" ref="AJ56" si="127">+AI56</f>
        <v>0.25</v>
      </c>
      <c r="AK56" s="67">
        <f t="shared" ref="AK56" si="128">+AJ56</f>
        <v>0.25</v>
      </c>
      <c r="AL56" s="67">
        <f t="shared" ref="AL56" si="129">+AK56</f>
        <v>0.25</v>
      </c>
      <c r="AM56" s="67">
        <f t="shared" ref="AM56" si="130">+AL56</f>
        <v>0.25</v>
      </c>
      <c r="AN56" s="67">
        <f t="shared" ref="AN56" si="131">+AM56</f>
        <v>0.25</v>
      </c>
      <c r="AO56" s="67">
        <f t="shared" ref="AO56" si="132">+AN56</f>
        <v>0.25</v>
      </c>
      <c r="AP56" s="67">
        <f t="shared" ref="AP56" si="133">+AO56</f>
        <v>0.25</v>
      </c>
      <c r="AQ56" s="67">
        <f t="shared" ref="AQ56" si="134">+AP56</f>
        <v>0.25</v>
      </c>
      <c r="AR56" s="132">
        <f>+PARÁMETROS!$F$16</f>
        <v>0.25</v>
      </c>
      <c r="AS56" s="67">
        <f t="shared" ref="AS56" si="135">+AR56</f>
        <v>0.25</v>
      </c>
      <c r="AT56" s="67">
        <f t="shared" ref="AT56" si="136">+AS56</f>
        <v>0.25</v>
      </c>
      <c r="AU56" s="67">
        <f t="shared" ref="AU56" si="137">+AT56</f>
        <v>0.25</v>
      </c>
      <c r="AV56" s="67">
        <f t="shared" ref="AV56" si="138">+AU56</f>
        <v>0.25</v>
      </c>
      <c r="AW56" s="67">
        <f t="shared" ref="AW56" si="139">+AV56</f>
        <v>0.25</v>
      </c>
      <c r="AX56" s="67">
        <f t="shared" ref="AX56" si="140">+AW56</f>
        <v>0.25</v>
      </c>
      <c r="AY56" s="67">
        <f t="shared" ref="AY56" si="141">+AX56</f>
        <v>0.25</v>
      </c>
      <c r="AZ56" s="67">
        <f t="shared" ref="AZ56" si="142">+AY56</f>
        <v>0.25</v>
      </c>
      <c r="BA56" s="67">
        <f t="shared" ref="BA56" si="143">+AZ56</f>
        <v>0.25</v>
      </c>
      <c r="BB56" s="67">
        <f t="shared" ref="BB56" si="144">+BA56</f>
        <v>0.25</v>
      </c>
      <c r="BC56" s="67">
        <f t="shared" ref="BC56" si="145">+BB56</f>
        <v>0.25</v>
      </c>
      <c r="BD56" s="132">
        <f>+PARÁMETROS!$G$16</f>
        <v>0.25</v>
      </c>
      <c r="BE56" s="67">
        <f t="shared" ref="BE56" si="146">+BD56</f>
        <v>0.25</v>
      </c>
      <c r="BF56" s="67">
        <f t="shared" ref="BF56" si="147">+BE56</f>
        <v>0.25</v>
      </c>
      <c r="BG56" s="67">
        <f t="shared" ref="BG56" si="148">+BF56</f>
        <v>0.25</v>
      </c>
      <c r="BH56" s="67">
        <f t="shared" ref="BH56" si="149">+BG56</f>
        <v>0.25</v>
      </c>
      <c r="BI56" s="67">
        <f t="shared" ref="BI56" si="150">+BH56</f>
        <v>0.25</v>
      </c>
    </row>
    <row r="57" spans="1:65" x14ac:dyDescent="0.2">
      <c r="A57" s="75" t="s">
        <v>108</v>
      </c>
      <c r="B57" s="68">
        <f t="shared" ref="B57:AG57" si="151">ROUND(B50*B55,0)</f>
        <v>0</v>
      </c>
      <c r="C57" s="68">
        <f t="shared" si="151"/>
        <v>0</v>
      </c>
      <c r="D57" s="68">
        <f t="shared" si="151"/>
        <v>0</v>
      </c>
      <c r="E57" s="68">
        <f t="shared" si="151"/>
        <v>0</v>
      </c>
      <c r="F57" s="68">
        <f t="shared" si="151"/>
        <v>0</v>
      </c>
      <c r="G57" s="68">
        <f t="shared" si="151"/>
        <v>0</v>
      </c>
      <c r="H57" s="68">
        <f t="shared" si="151"/>
        <v>0</v>
      </c>
      <c r="I57" s="68">
        <f t="shared" si="151"/>
        <v>0</v>
      </c>
      <c r="J57" s="68">
        <f t="shared" si="151"/>
        <v>0</v>
      </c>
      <c r="K57" s="68">
        <f t="shared" si="151"/>
        <v>0</v>
      </c>
      <c r="L57" s="68">
        <f t="shared" si="151"/>
        <v>0</v>
      </c>
      <c r="M57" s="68">
        <f t="shared" si="151"/>
        <v>0</v>
      </c>
      <c r="N57" s="68">
        <f t="shared" si="151"/>
        <v>0</v>
      </c>
      <c r="O57" s="68">
        <f t="shared" si="151"/>
        <v>0</v>
      </c>
      <c r="P57" s="68">
        <f t="shared" si="151"/>
        <v>0</v>
      </c>
      <c r="Q57" s="68">
        <f t="shared" si="151"/>
        <v>0</v>
      </c>
      <c r="R57" s="68">
        <f t="shared" si="151"/>
        <v>0</v>
      </c>
      <c r="S57" s="68">
        <f t="shared" si="151"/>
        <v>0</v>
      </c>
      <c r="T57" s="68">
        <f t="shared" si="151"/>
        <v>0</v>
      </c>
      <c r="U57" s="68">
        <f t="shared" si="151"/>
        <v>0</v>
      </c>
      <c r="V57" s="68">
        <f t="shared" si="151"/>
        <v>0</v>
      </c>
      <c r="W57" s="68">
        <f t="shared" si="151"/>
        <v>0</v>
      </c>
      <c r="X57" s="68">
        <f t="shared" si="151"/>
        <v>0</v>
      </c>
      <c r="Y57" s="68">
        <f t="shared" si="151"/>
        <v>0</v>
      </c>
      <c r="Z57" s="68">
        <f t="shared" si="151"/>
        <v>0</v>
      </c>
      <c r="AA57" s="68">
        <f t="shared" si="151"/>
        <v>0</v>
      </c>
      <c r="AB57" s="68">
        <f t="shared" si="151"/>
        <v>0</v>
      </c>
      <c r="AC57" s="68">
        <f t="shared" si="151"/>
        <v>0</v>
      </c>
      <c r="AD57" s="68">
        <f t="shared" si="151"/>
        <v>0</v>
      </c>
      <c r="AE57" s="68">
        <f t="shared" si="151"/>
        <v>0</v>
      </c>
      <c r="AF57" s="68">
        <f t="shared" si="151"/>
        <v>0</v>
      </c>
      <c r="AG57" s="68">
        <f t="shared" si="151"/>
        <v>0</v>
      </c>
      <c r="AH57" s="68">
        <f t="shared" ref="AH57:BI57" si="152">ROUND(AH50*AH55,0)</f>
        <v>0</v>
      </c>
      <c r="AI57" s="68">
        <f t="shared" si="152"/>
        <v>0</v>
      </c>
      <c r="AJ57" s="68">
        <f t="shared" si="152"/>
        <v>0</v>
      </c>
      <c r="AK57" s="68">
        <f t="shared" si="152"/>
        <v>0</v>
      </c>
      <c r="AL57" s="68">
        <f t="shared" si="152"/>
        <v>0</v>
      </c>
      <c r="AM57" s="68">
        <f t="shared" si="152"/>
        <v>0</v>
      </c>
      <c r="AN57" s="68">
        <f t="shared" si="152"/>
        <v>0</v>
      </c>
      <c r="AO57" s="68">
        <f t="shared" si="152"/>
        <v>0</v>
      </c>
      <c r="AP57" s="68">
        <f t="shared" si="152"/>
        <v>0</v>
      </c>
      <c r="AQ57" s="68">
        <f t="shared" si="152"/>
        <v>0</v>
      </c>
      <c r="AR57" s="68">
        <f t="shared" si="152"/>
        <v>0</v>
      </c>
      <c r="AS57" s="68">
        <f t="shared" si="152"/>
        <v>0</v>
      </c>
      <c r="AT57" s="68">
        <f t="shared" si="152"/>
        <v>0</v>
      </c>
      <c r="AU57" s="68">
        <f t="shared" si="152"/>
        <v>0</v>
      </c>
      <c r="AV57" s="68">
        <f t="shared" si="152"/>
        <v>0</v>
      </c>
      <c r="AW57" s="68">
        <f t="shared" si="152"/>
        <v>0</v>
      </c>
      <c r="AX57" s="68">
        <f t="shared" si="152"/>
        <v>0</v>
      </c>
      <c r="AY57" s="68">
        <f t="shared" si="152"/>
        <v>0</v>
      </c>
      <c r="AZ57" s="68">
        <f t="shared" si="152"/>
        <v>0</v>
      </c>
      <c r="BA57" s="68">
        <f t="shared" si="152"/>
        <v>0</v>
      </c>
      <c r="BB57" s="68">
        <f t="shared" si="152"/>
        <v>0</v>
      </c>
      <c r="BC57" s="68">
        <f t="shared" si="152"/>
        <v>0</v>
      </c>
      <c r="BD57" s="68">
        <f t="shared" si="152"/>
        <v>0</v>
      </c>
      <c r="BE57" s="68">
        <f t="shared" si="152"/>
        <v>0</v>
      </c>
      <c r="BF57" s="68">
        <f t="shared" si="152"/>
        <v>0</v>
      </c>
      <c r="BG57" s="68">
        <f t="shared" si="152"/>
        <v>0</v>
      </c>
      <c r="BH57" s="68">
        <f t="shared" si="152"/>
        <v>0</v>
      </c>
      <c r="BI57" s="68">
        <f t="shared" si="152"/>
        <v>0</v>
      </c>
      <c r="BJ57" s="67"/>
    </row>
    <row r="58" spans="1:65" x14ac:dyDescent="0.2">
      <c r="A58" s="75" t="s">
        <v>1527</v>
      </c>
      <c r="B58" s="68">
        <f>+B53*B56</f>
        <v>398.75</v>
      </c>
      <c r="C58" s="68">
        <f t="shared" ref="C58:BI58" si="153">+C53*C56</f>
        <v>397.5</v>
      </c>
      <c r="D58" s="68">
        <f t="shared" si="153"/>
        <v>396.25</v>
      </c>
      <c r="E58" s="68">
        <f t="shared" si="153"/>
        <v>395</v>
      </c>
      <c r="F58" s="68">
        <f t="shared" si="153"/>
        <v>393.75</v>
      </c>
      <c r="G58" s="68">
        <f t="shared" si="153"/>
        <v>392.5</v>
      </c>
      <c r="H58" s="68">
        <f t="shared" si="153"/>
        <v>391.25</v>
      </c>
      <c r="I58" s="68">
        <f t="shared" si="153"/>
        <v>390</v>
      </c>
      <c r="J58" s="68">
        <f t="shared" si="153"/>
        <v>388.75</v>
      </c>
      <c r="K58" s="68">
        <f t="shared" si="153"/>
        <v>387.5</v>
      </c>
      <c r="L58" s="68">
        <f t="shared" si="153"/>
        <v>386.25</v>
      </c>
      <c r="M58" s="68">
        <f t="shared" si="153"/>
        <v>385</v>
      </c>
      <c r="N58" s="68">
        <f t="shared" si="153"/>
        <v>384.75</v>
      </c>
      <c r="O58" s="68">
        <f t="shared" si="153"/>
        <v>384.5</v>
      </c>
      <c r="P58" s="68">
        <f t="shared" si="153"/>
        <v>384.25</v>
      </c>
      <c r="Q58" s="68">
        <f t="shared" si="153"/>
        <v>384</v>
      </c>
      <c r="R58" s="68">
        <f t="shared" si="153"/>
        <v>383.75</v>
      </c>
      <c r="S58" s="68">
        <f t="shared" si="153"/>
        <v>383.5</v>
      </c>
      <c r="T58" s="68">
        <f t="shared" si="153"/>
        <v>383.25</v>
      </c>
      <c r="U58" s="68">
        <f t="shared" si="153"/>
        <v>383</v>
      </c>
      <c r="V58" s="68">
        <f t="shared" si="153"/>
        <v>382.75</v>
      </c>
      <c r="W58" s="68">
        <f t="shared" si="153"/>
        <v>382.5</v>
      </c>
      <c r="X58" s="68">
        <f t="shared" si="153"/>
        <v>382.25</v>
      </c>
      <c r="Y58" s="68">
        <f t="shared" si="153"/>
        <v>382</v>
      </c>
      <c r="Z58" s="68">
        <f t="shared" si="153"/>
        <v>382.5</v>
      </c>
      <c r="AA58" s="68">
        <f t="shared" si="153"/>
        <v>383</v>
      </c>
      <c r="AB58" s="68">
        <f t="shared" si="153"/>
        <v>383.5</v>
      </c>
      <c r="AC58" s="68">
        <f t="shared" si="153"/>
        <v>384</v>
      </c>
      <c r="AD58" s="68">
        <f t="shared" si="153"/>
        <v>384.5</v>
      </c>
      <c r="AE58" s="68">
        <f t="shared" si="153"/>
        <v>385</v>
      </c>
      <c r="AF58" s="68">
        <f t="shared" si="153"/>
        <v>385.5</v>
      </c>
      <c r="AG58" s="68">
        <f t="shared" si="153"/>
        <v>386</v>
      </c>
      <c r="AH58" s="68">
        <f t="shared" si="153"/>
        <v>386.5</v>
      </c>
      <c r="AI58" s="68">
        <f t="shared" si="153"/>
        <v>387</v>
      </c>
      <c r="AJ58" s="68">
        <f t="shared" si="153"/>
        <v>387.5</v>
      </c>
      <c r="AK58" s="68">
        <f t="shared" si="153"/>
        <v>388</v>
      </c>
      <c r="AL58" s="68">
        <f t="shared" si="153"/>
        <v>389.25</v>
      </c>
      <c r="AM58" s="68">
        <f t="shared" si="153"/>
        <v>390.5</v>
      </c>
      <c r="AN58" s="68">
        <f t="shared" si="153"/>
        <v>391.75</v>
      </c>
      <c r="AO58" s="68">
        <f t="shared" si="153"/>
        <v>393</v>
      </c>
      <c r="AP58" s="68">
        <f t="shared" si="153"/>
        <v>394.25</v>
      </c>
      <c r="AQ58" s="68">
        <f t="shared" si="153"/>
        <v>395.5</v>
      </c>
      <c r="AR58" s="68">
        <f t="shared" si="153"/>
        <v>396.75</v>
      </c>
      <c r="AS58" s="68">
        <f t="shared" si="153"/>
        <v>398</v>
      </c>
      <c r="AT58" s="68">
        <f t="shared" si="153"/>
        <v>399.25</v>
      </c>
      <c r="AU58" s="68">
        <f t="shared" si="153"/>
        <v>400.5</v>
      </c>
      <c r="AV58" s="68">
        <f t="shared" si="153"/>
        <v>401.75</v>
      </c>
      <c r="AW58" s="68">
        <f t="shared" si="153"/>
        <v>403</v>
      </c>
      <c r="AX58" s="68">
        <f t="shared" si="153"/>
        <v>405</v>
      </c>
      <c r="AY58" s="68">
        <f t="shared" si="153"/>
        <v>407</v>
      </c>
      <c r="AZ58" s="68">
        <f t="shared" si="153"/>
        <v>409</v>
      </c>
      <c r="BA58" s="68">
        <f t="shared" si="153"/>
        <v>411</v>
      </c>
      <c r="BB58" s="68">
        <f t="shared" si="153"/>
        <v>413</v>
      </c>
      <c r="BC58" s="68">
        <f t="shared" si="153"/>
        <v>415</v>
      </c>
      <c r="BD58" s="68">
        <f t="shared" si="153"/>
        <v>417</v>
      </c>
      <c r="BE58" s="68">
        <f t="shared" si="153"/>
        <v>419</v>
      </c>
      <c r="BF58" s="68">
        <f t="shared" si="153"/>
        <v>421</v>
      </c>
      <c r="BG58" s="68">
        <f t="shared" si="153"/>
        <v>423</v>
      </c>
      <c r="BH58" s="68">
        <f t="shared" si="153"/>
        <v>425</v>
      </c>
      <c r="BI58" s="68">
        <f t="shared" si="153"/>
        <v>427</v>
      </c>
      <c r="BJ58" s="67"/>
      <c r="BM58" s="68"/>
    </row>
    <row r="59" spans="1:65" x14ac:dyDescent="0.2">
      <c r="A59" s="1" t="s">
        <v>107</v>
      </c>
      <c r="B59" s="132">
        <f>+PARÁMETROS!B17</f>
        <v>1E-3</v>
      </c>
      <c r="C59" s="67">
        <f>+B59+((+PARÁMETROS!$C$17-PARÁMETROS!$B$17)/11)</f>
        <v>1E-3</v>
      </c>
      <c r="D59" s="67">
        <f>+C59+((+PARÁMETROS!$C$17-PARÁMETROS!$B$17)/11)</f>
        <v>1E-3</v>
      </c>
      <c r="E59" s="67">
        <f>+D59+((+PARÁMETROS!$C$17-PARÁMETROS!$B$17)/11)</f>
        <v>1E-3</v>
      </c>
      <c r="F59" s="67">
        <f>+E59+((+PARÁMETROS!$C$17-PARÁMETROS!$B$17)/11)</f>
        <v>1E-3</v>
      </c>
      <c r="G59" s="67">
        <f>+F59+((+PARÁMETROS!$C$17-PARÁMETROS!$B$17)/11)</f>
        <v>1E-3</v>
      </c>
      <c r="H59" s="67">
        <f>+G59+((+PARÁMETROS!$C$17-PARÁMETROS!$B$17)/11)</f>
        <v>1E-3</v>
      </c>
      <c r="I59" s="67">
        <f>+H59+((+PARÁMETROS!$C$17-PARÁMETROS!$B$17)/11)</f>
        <v>1E-3</v>
      </c>
      <c r="J59" s="67">
        <f>+I59+((+PARÁMETROS!$C$17-PARÁMETROS!$B$17)/11)</f>
        <v>1E-3</v>
      </c>
      <c r="K59" s="67">
        <f>+J59+((+PARÁMETROS!$C$17-PARÁMETROS!$B$17)/11)</f>
        <v>1E-3</v>
      </c>
      <c r="L59" s="67">
        <f>+K59+((+PARÁMETROS!$C$17-PARÁMETROS!$B$17)/11)</f>
        <v>1E-3</v>
      </c>
      <c r="M59" s="67">
        <f>+L59+((+PARÁMETROS!$C$17-PARÁMETROS!$B$17)/11)</f>
        <v>1E-3</v>
      </c>
      <c r="N59" s="67">
        <f>+M59+((+PARÁMETROS!$D$17-PARÁMETROS!$C$17)/12)</f>
        <v>1E-3</v>
      </c>
      <c r="O59" s="67">
        <f>+N59+((+PARÁMETROS!$D$17-PARÁMETROS!$C$17)/12)</f>
        <v>1E-3</v>
      </c>
      <c r="P59" s="67">
        <f>+O59+((+PARÁMETROS!$D$17-PARÁMETROS!$C$17)/12)</f>
        <v>1E-3</v>
      </c>
      <c r="Q59" s="67">
        <f>+P59+((+PARÁMETROS!$D$17-PARÁMETROS!$C$17)/12)</f>
        <v>1E-3</v>
      </c>
      <c r="R59" s="67">
        <f>+Q59+((+PARÁMETROS!$D$17-PARÁMETROS!$C$17)/12)</f>
        <v>1E-3</v>
      </c>
      <c r="S59" s="67">
        <f>+R59+((+PARÁMETROS!$D$17-PARÁMETROS!$C$17)/12)</f>
        <v>1E-3</v>
      </c>
      <c r="T59" s="67">
        <f>+S59+((+PARÁMETROS!$D$17-PARÁMETROS!$C$17)/12)</f>
        <v>1E-3</v>
      </c>
      <c r="U59" s="67">
        <f>+T59+((+PARÁMETROS!$D$17-PARÁMETROS!$C$17)/12)</f>
        <v>1E-3</v>
      </c>
      <c r="V59" s="67">
        <f>+U59+((+PARÁMETROS!$D$17-PARÁMETROS!$C$17)/12)</f>
        <v>1E-3</v>
      </c>
      <c r="W59" s="67">
        <f>+V59+((+PARÁMETROS!$D$17-PARÁMETROS!$C$17)/12)</f>
        <v>1E-3</v>
      </c>
      <c r="X59" s="67">
        <f>+W59+((+PARÁMETROS!$D$17-PARÁMETROS!$C$17)/12)</f>
        <v>1E-3</v>
      </c>
      <c r="Y59" s="67">
        <f>+X59+((+PARÁMETROS!$D$17-PARÁMETROS!$C$17)/12)</f>
        <v>1E-3</v>
      </c>
      <c r="Z59" s="67">
        <f>+Y59+((+PARÁMETROS!$E$17-PARÁMETROS!$D$17)/12)</f>
        <v>1E-3</v>
      </c>
      <c r="AA59" s="67">
        <f>+Z59+((+PARÁMETROS!$E$17-PARÁMETROS!$D$17)/12)</f>
        <v>1E-3</v>
      </c>
      <c r="AB59" s="67">
        <f>+AA59+((+PARÁMETROS!$E$17-PARÁMETROS!$D$17)/12)</f>
        <v>1E-3</v>
      </c>
      <c r="AC59" s="67">
        <f>+AB59+((+PARÁMETROS!$E$17-PARÁMETROS!$D$17)/12)</f>
        <v>1E-3</v>
      </c>
      <c r="AD59" s="67">
        <f>+AC59+((+PARÁMETROS!$E$17-PARÁMETROS!$D$17)/12)</f>
        <v>1E-3</v>
      </c>
      <c r="AE59" s="67">
        <f>+AD59+((+PARÁMETROS!$E$17-PARÁMETROS!$D$17)/12)</f>
        <v>1E-3</v>
      </c>
      <c r="AF59" s="67">
        <f>+AE59+((+PARÁMETROS!$E$17-PARÁMETROS!$D$17)/12)</f>
        <v>1E-3</v>
      </c>
      <c r="AG59" s="67">
        <f>+AF59+((+PARÁMETROS!$E$17-PARÁMETROS!$D$17)/12)</f>
        <v>1E-3</v>
      </c>
      <c r="AH59" s="67">
        <f>+AG59+((+PARÁMETROS!$E$17-PARÁMETROS!$D$17)/12)</f>
        <v>1E-3</v>
      </c>
      <c r="AI59" s="67">
        <f>+AH59+((+PARÁMETROS!$E$17-PARÁMETROS!$D$17)/12)</f>
        <v>1E-3</v>
      </c>
      <c r="AJ59" s="67">
        <f>+AI59+((+PARÁMETROS!$E$17-PARÁMETROS!$D$17)/12)</f>
        <v>1E-3</v>
      </c>
      <c r="AK59" s="67">
        <f>+AJ59+((+PARÁMETROS!$E$17-PARÁMETROS!$D$17)/12)</f>
        <v>1E-3</v>
      </c>
      <c r="AL59" s="67">
        <f>+AK59+((+PARÁMETROS!$F$17-PARÁMETROS!$E$17)/12)</f>
        <v>1E-3</v>
      </c>
      <c r="AM59" s="67">
        <f>+AL59+((+PARÁMETROS!$F$17-PARÁMETROS!$E$17)/12)</f>
        <v>1E-3</v>
      </c>
      <c r="AN59" s="67">
        <f>+AM59+((+PARÁMETROS!$F$17-PARÁMETROS!$E$17)/12)</f>
        <v>1E-3</v>
      </c>
      <c r="AO59" s="67">
        <f>+AN59+((+PARÁMETROS!$F$17-PARÁMETROS!$E$17)/12)</f>
        <v>1E-3</v>
      </c>
      <c r="AP59" s="67">
        <f>+AO59+((+PARÁMETROS!$F$17-PARÁMETROS!$E$17)/12)</f>
        <v>1E-3</v>
      </c>
      <c r="AQ59" s="67">
        <f>+AP59+((+PARÁMETROS!$F$17-PARÁMETROS!$E$17)/12)</f>
        <v>1E-3</v>
      </c>
      <c r="AR59" s="67">
        <f>+AQ59+((+PARÁMETROS!$F$17-PARÁMETROS!$E$17)/12)</f>
        <v>1E-3</v>
      </c>
      <c r="AS59" s="67">
        <f>+AR59+((+PARÁMETROS!$F$17-PARÁMETROS!$E$17)/12)</f>
        <v>1E-3</v>
      </c>
      <c r="AT59" s="67">
        <f>+AS59+((+PARÁMETROS!$F$17-PARÁMETROS!$E$17)/12)</f>
        <v>1E-3</v>
      </c>
      <c r="AU59" s="67">
        <f>+AT59+((+PARÁMETROS!$F$17-PARÁMETROS!$E$17)/12)</f>
        <v>1E-3</v>
      </c>
      <c r="AV59" s="67">
        <f>+AU59+((+PARÁMETROS!$F$17-PARÁMETROS!$E$17)/12)</f>
        <v>1E-3</v>
      </c>
      <c r="AW59" s="67">
        <f>+AV59+((+PARÁMETROS!$F$17-PARÁMETROS!$E$17)/12)</f>
        <v>1E-3</v>
      </c>
      <c r="AX59" s="67">
        <f>+AW59+((+PARÁMETROS!$G$17-PARÁMETROS!$F$17)/12)</f>
        <v>1E-3</v>
      </c>
      <c r="AY59" s="67">
        <f>+AX59+((+PARÁMETROS!$G$17-PARÁMETROS!$F$17)/12)</f>
        <v>1E-3</v>
      </c>
      <c r="AZ59" s="67">
        <f>+AY59+((+PARÁMETROS!$G$17-PARÁMETROS!$F$17)/12)</f>
        <v>1E-3</v>
      </c>
      <c r="BA59" s="67">
        <f>+AZ59+((+PARÁMETROS!$G$17-PARÁMETROS!$F$17)/12)</f>
        <v>1E-3</v>
      </c>
      <c r="BB59" s="67">
        <f>+BA59+((+PARÁMETROS!$G$17-PARÁMETROS!$F$17)/12)</f>
        <v>1E-3</v>
      </c>
      <c r="BC59" s="67">
        <f>+BB59+((+PARÁMETROS!$G$17-PARÁMETROS!$F$17)/12)</f>
        <v>1E-3</v>
      </c>
      <c r="BD59" s="67">
        <f>+BC59+((+PARÁMETROS!$G$17-PARÁMETROS!$F$17)/12)</f>
        <v>1E-3</v>
      </c>
      <c r="BE59" s="67">
        <f>+BD59+((+PARÁMETROS!$G$17-PARÁMETROS!$F$17)/12)</f>
        <v>1E-3</v>
      </c>
      <c r="BF59" s="67">
        <f>+BE59+((+PARÁMETROS!$G$17-PARÁMETROS!$F$17)/12)</f>
        <v>1E-3</v>
      </c>
      <c r="BG59" s="67">
        <f>+BF59+((+PARÁMETROS!$G$17-PARÁMETROS!$F$17)/12)</f>
        <v>1E-3</v>
      </c>
      <c r="BH59" s="67">
        <f>+BG59+((+PARÁMETROS!$G$17-PARÁMETROS!$F$17)/12)</f>
        <v>1E-3</v>
      </c>
      <c r="BI59" s="67">
        <f>+BH59+((+PARÁMETROS!$G$17-PARÁMETROS!$F$17)/12)</f>
        <v>1E-3</v>
      </c>
      <c r="BJ59" s="67"/>
    </row>
    <row r="60" spans="1:65" x14ac:dyDescent="0.2">
      <c r="A60" s="75" t="s">
        <v>109</v>
      </c>
      <c r="B60" s="181">
        <f t="shared" ref="B60:AG60" si="154">ROUND(+B50*B59,0)</f>
        <v>2</v>
      </c>
      <c r="C60" s="181">
        <f t="shared" si="154"/>
        <v>2</v>
      </c>
      <c r="D60" s="181">
        <f t="shared" si="154"/>
        <v>2</v>
      </c>
      <c r="E60" s="181">
        <f t="shared" si="154"/>
        <v>2</v>
      </c>
      <c r="F60" s="181">
        <f t="shared" si="154"/>
        <v>2</v>
      </c>
      <c r="G60" s="181">
        <f t="shared" si="154"/>
        <v>2</v>
      </c>
      <c r="H60" s="181">
        <f t="shared" si="154"/>
        <v>2</v>
      </c>
      <c r="I60" s="181">
        <f t="shared" si="154"/>
        <v>2</v>
      </c>
      <c r="J60" s="181">
        <f t="shared" si="154"/>
        <v>2</v>
      </c>
      <c r="K60" s="181">
        <f t="shared" si="154"/>
        <v>2</v>
      </c>
      <c r="L60" s="181">
        <f t="shared" si="154"/>
        <v>2</v>
      </c>
      <c r="M60" s="181">
        <f t="shared" si="154"/>
        <v>2</v>
      </c>
      <c r="N60" s="181">
        <f t="shared" si="154"/>
        <v>2</v>
      </c>
      <c r="O60" s="181">
        <f t="shared" si="154"/>
        <v>2</v>
      </c>
      <c r="P60" s="181">
        <f t="shared" si="154"/>
        <v>2</v>
      </c>
      <c r="Q60" s="181">
        <f t="shared" si="154"/>
        <v>2</v>
      </c>
      <c r="R60" s="181">
        <f t="shared" si="154"/>
        <v>2</v>
      </c>
      <c r="S60" s="181">
        <f t="shared" si="154"/>
        <v>2</v>
      </c>
      <c r="T60" s="181">
        <f t="shared" si="154"/>
        <v>2</v>
      </c>
      <c r="U60" s="181">
        <f t="shared" si="154"/>
        <v>2</v>
      </c>
      <c r="V60" s="181">
        <f t="shared" si="154"/>
        <v>2</v>
      </c>
      <c r="W60" s="181">
        <f t="shared" si="154"/>
        <v>2</v>
      </c>
      <c r="X60" s="181">
        <f t="shared" si="154"/>
        <v>2</v>
      </c>
      <c r="Y60" s="181">
        <f t="shared" si="154"/>
        <v>2</v>
      </c>
      <c r="Z60" s="181">
        <f t="shared" si="154"/>
        <v>2</v>
      </c>
      <c r="AA60" s="181">
        <f t="shared" si="154"/>
        <v>2</v>
      </c>
      <c r="AB60" s="181">
        <f t="shared" si="154"/>
        <v>2</v>
      </c>
      <c r="AC60" s="181">
        <f t="shared" si="154"/>
        <v>2</v>
      </c>
      <c r="AD60" s="181">
        <f t="shared" si="154"/>
        <v>2</v>
      </c>
      <c r="AE60" s="181">
        <f t="shared" si="154"/>
        <v>2</v>
      </c>
      <c r="AF60" s="181">
        <f t="shared" si="154"/>
        <v>2</v>
      </c>
      <c r="AG60" s="181">
        <f t="shared" si="154"/>
        <v>2</v>
      </c>
      <c r="AH60" s="181">
        <f t="shared" ref="AH60:BI60" si="155">ROUND(+AH50*AH59,0)</f>
        <v>2</v>
      </c>
      <c r="AI60" s="181">
        <f t="shared" si="155"/>
        <v>2</v>
      </c>
      <c r="AJ60" s="181">
        <f t="shared" si="155"/>
        <v>2</v>
      </c>
      <c r="AK60" s="181">
        <f t="shared" si="155"/>
        <v>2</v>
      </c>
      <c r="AL60" s="181">
        <f t="shared" si="155"/>
        <v>2</v>
      </c>
      <c r="AM60" s="181">
        <f t="shared" si="155"/>
        <v>2</v>
      </c>
      <c r="AN60" s="181">
        <f t="shared" si="155"/>
        <v>2</v>
      </c>
      <c r="AO60" s="181">
        <f t="shared" si="155"/>
        <v>2</v>
      </c>
      <c r="AP60" s="181">
        <f t="shared" si="155"/>
        <v>2</v>
      </c>
      <c r="AQ60" s="181">
        <f t="shared" si="155"/>
        <v>2</v>
      </c>
      <c r="AR60" s="181">
        <f t="shared" si="155"/>
        <v>2</v>
      </c>
      <c r="AS60" s="181">
        <f t="shared" si="155"/>
        <v>2</v>
      </c>
      <c r="AT60" s="181">
        <f t="shared" si="155"/>
        <v>2</v>
      </c>
      <c r="AU60" s="181">
        <f t="shared" si="155"/>
        <v>2</v>
      </c>
      <c r="AV60" s="181">
        <f t="shared" si="155"/>
        <v>2</v>
      </c>
      <c r="AW60" s="181">
        <f t="shared" si="155"/>
        <v>2</v>
      </c>
      <c r="AX60" s="181">
        <f t="shared" si="155"/>
        <v>2</v>
      </c>
      <c r="AY60" s="181">
        <f t="shared" si="155"/>
        <v>2</v>
      </c>
      <c r="AZ60" s="181">
        <f t="shared" si="155"/>
        <v>2</v>
      </c>
      <c r="BA60" s="181">
        <f t="shared" si="155"/>
        <v>2</v>
      </c>
      <c r="BB60" s="181">
        <f t="shared" si="155"/>
        <v>2</v>
      </c>
      <c r="BC60" s="181">
        <f t="shared" si="155"/>
        <v>2</v>
      </c>
      <c r="BD60" s="181">
        <f t="shared" si="155"/>
        <v>2</v>
      </c>
      <c r="BE60" s="181">
        <f t="shared" si="155"/>
        <v>2</v>
      </c>
      <c r="BF60" s="181">
        <f t="shared" si="155"/>
        <v>2</v>
      </c>
      <c r="BG60" s="181">
        <f t="shared" si="155"/>
        <v>2</v>
      </c>
      <c r="BH60" s="181">
        <f t="shared" si="155"/>
        <v>2</v>
      </c>
      <c r="BI60" s="181">
        <f t="shared" si="155"/>
        <v>2</v>
      </c>
      <c r="BJ60" s="67"/>
    </row>
    <row r="61" spans="1:65" ht="13.5" thickBot="1" x14ac:dyDescent="0.25">
      <c r="B61" s="129"/>
      <c r="C61" s="129"/>
      <c r="D61" s="129"/>
      <c r="E61" s="129"/>
      <c r="F61" s="129"/>
      <c r="G61" s="129"/>
      <c r="H61" s="129"/>
      <c r="I61" s="129"/>
      <c r="J61" s="129"/>
      <c r="K61" s="129"/>
      <c r="L61" s="129"/>
      <c r="M61" s="129"/>
      <c r="N61" s="129"/>
      <c r="O61" s="129"/>
      <c r="P61" s="129"/>
      <c r="Q61" s="129"/>
      <c r="R61" s="129"/>
      <c r="S61" s="129"/>
      <c r="T61" s="129"/>
      <c r="U61" s="129"/>
      <c r="V61" s="129"/>
      <c r="W61" s="129"/>
      <c r="X61" s="129"/>
      <c r="Y61" s="129"/>
      <c r="Z61" s="129"/>
      <c r="AA61" s="129"/>
      <c r="AB61" s="129"/>
      <c r="AC61" s="129"/>
      <c r="AD61" s="129"/>
      <c r="AE61" s="129"/>
      <c r="AF61" s="129"/>
      <c r="AG61" s="129"/>
      <c r="AH61" s="129"/>
      <c r="AI61" s="129"/>
      <c r="AJ61" s="129"/>
      <c r="AK61" s="129"/>
      <c r="AL61" s="129"/>
      <c r="AM61" s="129"/>
      <c r="AN61" s="129"/>
      <c r="AO61" s="129"/>
      <c r="AP61" s="129"/>
      <c r="AQ61" s="129"/>
      <c r="AR61" s="129"/>
      <c r="AS61" s="129"/>
      <c r="AT61" s="129"/>
      <c r="AU61" s="129"/>
      <c r="AV61" s="129"/>
      <c r="AW61" s="129"/>
      <c r="AX61" s="129"/>
      <c r="AY61" s="129"/>
      <c r="AZ61" s="129"/>
      <c r="BA61" s="129"/>
      <c r="BB61" s="129"/>
      <c r="BC61" s="129"/>
      <c r="BD61" s="129"/>
      <c r="BE61" s="129"/>
      <c r="BF61" s="129"/>
      <c r="BG61" s="129"/>
      <c r="BH61" s="129"/>
      <c r="BI61" s="129"/>
    </row>
    <row r="62" spans="1:65" s="82" customFormat="1" x14ac:dyDescent="0.2">
      <c r="A62" s="61" t="s">
        <v>1536</v>
      </c>
      <c r="B62" s="40">
        <f t="shared" ref="B62:K62" si="156">+B$2</f>
        <v>44957</v>
      </c>
      <c r="C62" s="40">
        <f t="shared" si="156"/>
        <v>44985</v>
      </c>
      <c r="D62" s="40">
        <f t="shared" si="156"/>
        <v>45016</v>
      </c>
      <c r="E62" s="40">
        <f t="shared" si="156"/>
        <v>45046</v>
      </c>
      <c r="F62" s="40">
        <f t="shared" si="156"/>
        <v>45077</v>
      </c>
      <c r="G62" s="40">
        <f t="shared" si="156"/>
        <v>45107</v>
      </c>
      <c r="H62" s="40">
        <f t="shared" si="156"/>
        <v>45138</v>
      </c>
      <c r="I62" s="40">
        <f t="shared" si="156"/>
        <v>45169</v>
      </c>
      <c r="J62" s="40">
        <f t="shared" si="156"/>
        <v>45199</v>
      </c>
      <c r="K62" s="40">
        <f t="shared" si="156"/>
        <v>45230</v>
      </c>
      <c r="L62" s="40">
        <f t="shared" ref="L62:AQ62" si="157">+L$2</f>
        <v>45260</v>
      </c>
      <c r="M62" s="40">
        <f t="shared" si="157"/>
        <v>45291</v>
      </c>
      <c r="N62" s="40">
        <f t="shared" si="157"/>
        <v>45322</v>
      </c>
      <c r="O62" s="40">
        <f t="shared" si="157"/>
        <v>45351</v>
      </c>
      <c r="P62" s="40">
        <f t="shared" si="157"/>
        <v>45382</v>
      </c>
      <c r="Q62" s="40">
        <f t="shared" si="157"/>
        <v>45412</v>
      </c>
      <c r="R62" s="40">
        <f t="shared" si="157"/>
        <v>45443</v>
      </c>
      <c r="S62" s="40">
        <f t="shared" si="157"/>
        <v>45473</v>
      </c>
      <c r="T62" s="40">
        <f t="shared" si="157"/>
        <v>45504</v>
      </c>
      <c r="U62" s="40">
        <f t="shared" si="157"/>
        <v>45535</v>
      </c>
      <c r="V62" s="40">
        <f t="shared" si="157"/>
        <v>45565</v>
      </c>
      <c r="W62" s="40">
        <f t="shared" si="157"/>
        <v>45596</v>
      </c>
      <c r="X62" s="40">
        <f t="shared" si="157"/>
        <v>45626</v>
      </c>
      <c r="Y62" s="40">
        <f t="shared" si="157"/>
        <v>45657</v>
      </c>
      <c r="Z62" s="40">
        <f t="shared" si="157"/>
        <v>45688</v>
      </c>
      <c r="AA62" s="40">
        <f t="shared" si="157"/>
        <v>45716</v>
      </c>
      <c r="AB62" s="40">
        <f t="shared" si="157"/>
        <v>45747</v>
      </c>
      <c r="AC62" s="40">
        <f t="shared" si="157"/>
        <v>45777</v>
      </c>
      <c r="AD62" s="40">
        <f t="shared" si="157"/>
        <v>45808</v>
      </c>
      <c r="AE62" s="40">
        <f t="shared" si="157"/>
        <v>45838</v>
      </c>
      <c r="AF62" s="40">
        <f t="shared" si="157"/>
        <v>45869</v>
      </c>
      <c r="AG62" s="40">
        <f t="shared" si="157"/>
        <v>45900</v>
      </c>
      <c r="AH62" s="40">
        <f t="shared" si="157"/>
        <v>45930</v>
      </c>
      <c r="AI62" s="40">
        <f t="shared" si="157"/>
        <v>45961</v>
      </c>
      <c r="AJ62" s="40">
        <f t="shared" si="157"/>
        <v>45991</v>
      </c>
      <c r="AK62" s="40">
        <f t="shared" si="157"/>
        <v>46022</v>
      </c>
      <c r="AL62" s="40">
        <f t="shared" si="157"/>
        <v>46053</v>
      </c>
      <c r="AM62" s="40">
        <f t="shared" si="157"/>
        <v>46081</v>
      </c>
      <c r="AN62" s="40">
        <f t="shared" si="157"/>
        <v>46112</v>
      </c>
      <c r="AO62" s="40">
        <f t="shared" si="157"/>
        <v>46142</v>
      </c>
      <c r="AP62" s="40">
        <f t="shared" si="157"/>
        <v>46173</v>
      </c>
      <c r="AQ62" s="40">
        <f t="shared" si="157"/>
        <v>46203</v>
      </c>
      <c r="AR62" s="40">
        <f t="shared" ref="AR62:BI62" si="158">+AR$2</f>
        <v>46234</v>
      </c>
      <c r="AS62" s="40">
        <f t="shared" si="158"/>
        <v>46265</v>
      </c>
      <c r="AT62" s="40">
        <f t="shared" si="158"/>
        <v>46295</v>
      </c>
      <c r="AU62" s="40">
        <f t="shared" si="158"/>
        <v>46326</v>
      </c>
      <c r="AV62" s="40">
        <f t="shared" si="158"/>
        <v>46356</v>
      </c>
      <c r="AW62" s="40">
        <f t="shared" si="158"/>
        <v>46387</v>
      </c>
      <c r="AX62" s="40">
        <f t="shared" si="158"/>
        <v>46418</v>
      </c>
      <c r="AY62" s="40">
        <f t="shared" si="158"/>
        <v>46446</v>
      </c>
      <c r="AZ62" s="40">
        <f t="shared" si="158"/>
        <v>46477</v>
      </c>
      <c r="BA62" s="40">
        <f t="shared" si="158"/>
        <v>46507</v>
      </c>
      <c r="BB62" s="40">
        <f t="shared" si="158"/>
        <v>46538</v>
      </c>
      <c r="BC62" s="40">
        <f t="shared" si="158"/>
        <v>46568</v>
      </c>
      <c r="BD62" s="40">
        <f t="shared" si="158"/>
        <v>46599</v>
      </c>
      <c r="BE62" s="40">
        <f t="shared" si="158"/>
        <v>46630</v>
      </c>
      <c r="BF62" s="40">
        <f t="shared" si="158"/>
        <v>46660</v>
      </c>
      <c r="BG62" s="40">
        <f t="shared" si="158"/>
        <v>46691</v>
      </c>
      <c r="BH62" s="40">
        <f t="shared" si="158"/>
        <v>46721</v>
      </c>
      <c r="BI62" s="40">
        <f t="shared" si="158"/>
        <v>46752</v>
      </c>
    </row>
    <row r="63" spans="1:65" s="3" customFormat="1" x14ac:dyDescent="0.2">
      <c r="A63" s="44" t="s">
        <v>126</v>
      </c>
      <c r="B63" s="104">
        <f>+'EF. Mensuales'!B11</f>
        <v>1028000000</v>
      </c>
      <c r="C63" s="65">
        <f>+B67</f>
        <v>1037423333.3333334</v>
      </c>
      <c r="D63" s="65">
        <f t="shared" ref="D63:K63" si="159">+C67</f>
        <v>1046933047.2222223</v>
      </c>
      <c r="E63" s="65">
        <f t="shared" si="159"/>
        <v>1056529933.4884261</v>
      </c>
      <c r="F63" s="65">
        <f t="shared" si="159"/>
        <v>1066214791.2120701</v>
      </c>
      <c r="G63" s="65">
        <f t="shared" si="159"/>
        <v>1075988426.7981808</v>
      </c>
      <c r="H63" s="65">
        <f t="shared" si="159"/>
        <v>1085851654.0438309</v>
      </c>
      <c r="I63" s="65">
        <f t="shared" si="159"/>
        <v>1095805294.2058992</v>
      </c>
      <c r="J63" s="65">
        <f t="shared" si="159"/>
        <v>1105850176.0694532</v>
      </c>
      <c r="K63" s="65">
        <f t="shared" si="159"/>
        <v>1115987136.0167565</v>
      </c>
      <c r="L63" s="65">
        <f>+K67</f>
        <v>1126217018.0969102</v>
      </c>
      <c r="M63" s="65">
        <f t="shared" ref="M63:U63" si="160">+L67</f>
        <v>1136540674.0961318</v>
      </c>
      <c r="N63" s="65">
        <f t="shared" si="160"/>
        <v>1146958963.6086798</v>
      </c>
      <c r="O63" s="65">
        <f t="shared" si="160"/>
        <v>1154605356.6994042</v>
      </c>
      <c r="P63" s="65">
        <f t="shared" si="160"/>
        <v>1162302725.7440672</v>
      </c>
      <c r="Q63" s="65">
        <f t="shared" si="160"/>
        <v>1170051410.582361</v>
      </c>
      <c r="R63" s="65">
        <f t="shared" si="160"/>
        <v>1177851753.3195767</v>
      </c>
      <c r="S63" s="65">
        <f t="shared" si="160"/>
        <v>1185704098.3417072</v>
      </c>
      <c r="T63" s="65">
        <f t="shared" si="160"/>
        <v>1193608792.330652</v>
      </c>
      <c r="U63" s="65">
        <f t="shared" si="160"/>
        <v>1201566184.2795229</v>
      </c>
      <c r="V63" s="65">
        <f t="shared" ref="V63:BI63" si="161">+U67</f>
        <v>1209576625.5080531</v>
      </c>
      <c r="W63" s="65">
        <f t="shared" si="161"/>
        <v>1217640469.6781068</v>
      </c>
      <c r="X63" s="65">
        <f t="shared" si="161"/>
        <v>1225758072.8092942</v>
      </c>
      <c r="Y63" s="65">
        <f t="shared" si="161"/>
        <v>1233929793.2946894</v>
      </c>
      <c r="Z63" s="65">
        <f t="shared" si="161"/>
        <v>1242155991.9166541</v>
      </c>
      <c r="AA63" s="65">
        <f t="shared" si="161"/>
        <v>1248366771.8762374</v>
      </c>
      <c r="AB63" s="65">
        <f t="shared" si="161"/>
        <v>1254608605.7356186</v>
      </c>
      <c r="AC63" s="65">
        <f t="shared" si="161"/>
        <v>1260881648.7642968</v>
      </c>
      <c r="AD63" s="65">
        <f t="shared" si="161"/>
        <v>1267186057.0081182</v>
      </c>
      <c r="AE63" s="65">
        <f t="shared" si="161"/>
        <v>1273521987.2931588</v>
      </c>
      <c r="AF63" s="65">
        <f t="shared" si="161"/>
        <v>1279889597.2296245</v>
      </c>
      <c r="AG63" s="65">
        <f t="shared" si="161"/>
        <v>1286289045.2157726</v>
      </c>
      <c r="AH63" s="65">
        <f t="shared" si="161"/>
        <v>1292720490.4418514</v>
      </c>
      <c r="AI63" s="65">
        <f t="shared" si="161"/>
        <v>1299184092.8940606</v>
      </c>
      <c r="AJ63" s="65">
        <f t="shared" si="161"/>
        <v>1305680013.358531</v>
      </c>
      <c r="AK63" s="65">
        <f t="shared" si="161"/>
        <v>1312208413.4253237</v>
      </c>
      <c r="AL63" s="65">
        <f t="shared" si="161"/>
        <v>1318769455.4924502</v>
      </c>
      <c r="AM63" s="65">
        <f t="shared" si="161"/>
        <v>1323165353.6774251</v>
      </c>
      <c r="AN63" s="65">
        <f t="shared" si="161"/>
        <v>1327575904.8563499</v>
      </c>
      <c r="AO63" s="65">
        <f t="shared" si="161"/>
        <v>1332001157.8725379</v>
      </c>
      <c r="AP63" s="65">
        <f t="shared" si="161"/>
        <v>1336441161.7321129</v>
      </c>
      <c r="AQ63" s="65">
        <f t="shared" si="161"/>
        <v>1340895965.6045532</v>
      </c>
      <c r="AR63" s="65">
        <f t="shared" si="161"/>
        <v>1345365618.823235</v>
      </c>
      <c r="AS63" s="65">
        <f t="shared" si="161"/>
        <v>1349850170.8859792</v>
      </c>
      <c r="AT63" s="65">
        <f t="shared" si="161"/>
        <v>1354349671.4555991</v>
      </c>
      <c r="AU63" s="65">
        <f t="shared" si="161"/>
        <v>1358864170.360451</v>
      </c>
      <c r="AV63" s="65">
        <f t="shared" si="161"/>
        <v>1363393717.5949857</v>
      </c>
      <c r="AW63" s="65">
        <f t="shared" si="161"/>
        <v>1367938363.3203022</v>
      </c>
      <c r="AX63" s="65">
        <f t="shared" si="161"/>
        <v>1372498157.8647032</v>
      </c>
      <c r="AY63" s="65">
        <f t="shared" si="161"/>
        <v>1377073151.7242522</v>
      </c>
      <c r="AZ63" s="65">
        <f t="shared" si="161"/>
        <v>1381663395.563333</v>
      </c>
      <c r="BA63" s="65">
        <f t="shared" si="161"/>
        <v>1386268940.2152109</v>
      </c>
      <c r="BB63" s="65">
        <f t="shared" si="161"/>
        <v>1390889836.682595</v>
      </c>
      <c r="BC63" s="65">
        <f t="shared" si="161"/>
        <v>1395526136.1382036</v>
      </c>
      <c r="BD63" s="65">
        <f t="shared" si="161"/>
        <v>1400177889.9253309</v>
      </c>
      <c r="BE63" s="65">
        <f t="shared" si="161"/>
        <v>1404845149.5584154</v>
      </c>
      <c r="BF63" s="65">
        <f t="shared" si="161"/>
        <v>1409527966.7236102</v>
      </c>
      <c r="BG63" s="65">
        <f t="shared" si="161"/>
        <v>1414226393.2793555</v>
      </c>
      <c r="BH63" s="65">
        <f t="shared" si="161"/>
        <v>1418940481.2569532</v>
      </c>
      <c r="BI63" s="65">
        <f t="shared" si="161"/>
        <v>1423670282.8611431</v>
      </c>
    </row>
    <row r="64" spans="1:65" x14ac:dyDescent="0.2">
      <c r="A64" s="63" t="s">
        <v>77</v>
      </c>
      <c r="B64" s="65">
        <f>+B63/12</f>
        <v>85666666.666666672</v>
      </c>
      <c r="C64" s="65">
        <f t="shared" ref="C64:BI64" si="162">+C63/12</f>
        <v>86451944.444444448</v>
      </c>
      <c r="D64" s="65">
        <f t="shared" si="162"/>
        <v>87244420.601851866</v>
      </c>
      <c r="E64" s="65">
        <f t="shared" si="162"/>
        <v>88044161.124035507</v>
      </c>
      <c r="F64" s="65">
        <f t="shared" si="162"/>
        <v>88851232.601005837</v>
      </c>
      <c r="G64" s="65">
        <f t="shared" si="162"/>
        <v>89665702.23318173</v>
      </c>
      <c r="H64" s="65">
        <f t="shared" si="162"/>
        <v>90487637.836985901</v>
      </c>
      <c r="I64" s="65">
        <f t="shared" si="162"/>
        <v>91317107.850491598</v>
      </c>
      <c r="J64" s="65">
        <f t="shared" si="162"/>
        <v>92154181.339121103</v>
      </c>
      <c r="K64" s="65">
        <f t="shared" si="162"/>
        <v>92998928.001396373</v>
      </c>
      <c r="L64" s="65">
        <f t="shared" si="162"/>
        <v>93851418.17474252</v>
      </c>
      <c r="M64" s="65">
        <f t="shared" si="162"/>
        <v>94711722.841344312</v>
      </c>
      <c r="N64" s="65">
        <f t="shared" si="162"/>
        <v>95579913.634056643</v>
      </c>
      <c r="O64" s="65">
        <f t="shared" si="162"/>
        <v>96217113.058283687</v>
      </c>
      <c r="P64" s="65">
        <f t="shared" si="162"/>
        <v>96858560.478672266</v>
      </c>
      <c r="Q64" s="65">
        <f t="shared" si="162"/>
        <v>97504284.215196744</v>
      </c>
      <c r="R64" s="65">
        <f t="shared" si="162"/>
        <v>98154312.7766314</v>
      </c>
      <c r="S64" s="65">
        <f t="shared" si="162"/>
        <v>98808674.861808941</v>
      </c>
      <c r="T64" s="65">
        <f t="shared" si="162"/>
        <v>99467399.360887662</v>
      </c>
      <c r="U64" s="65">
        <f t="shared" si="162"/>
        <v>100130515.35662691</v>
      </c>
      <c r="V64" s="65">
        <f t="shared" si="162"/>
        <v>100798052.12567109</v>
      </c>
      <c r="W64" s="65">
        <f t="shared" si="162"/>
        <v>101470039.13984223</v>
      </c>
      <c r="X64" s="65">
        <f t="shared" si="162"/>
        <v>102146506.06744118</v>
      </c>
      <c r="Y64" s="65">
        <f t="shared" si="162"/>
        <v>102827482.77455746</v>
      </c>
      <c r="Z64" s="65">
        <f t="shared" si="162"/>
        <v>103512999.32638784</v>
      </c>
      <c r="AA64" s="65">
        <f t="shared" si="162"/>
        <v>104030564.32301979</v>
      </c>
      <c r="AB64" s="65">
        <f t="shared" si="162"/>
        <v>104550717.14463489</v>
      </c>
      <c r="AC64" s="65">
        <f t="shared" si="162"/>
        <v>105073470.73035806</v>
      </c>
      <c r="AD64" s="65">
        <f t="shared" si="162"/>
        <v>105598838.08400984</v>
      </c>
      <c r="AE64" s="65">
        <f t="shared" si="162"/>
        <v>106126832.2744299</v>
      </c>
      <c r="AF64" s="65">
        <f t="shared" si="162"/>
        <v>106657466.43580204</v>
      </c>
      <c r="AG64" s="65">
        <f t="shared" si="162"/>
        <v>107190753.76798105</v>
      </c>
      <c r="AH64" s="65">
        <f t="shared" si="162"/>
        <v>107726707.53682095</v>
      </c>
      <c r="AI64" s="65">
        <f t="shared" si="162"/>
        <v>108265341.07450505</v>
      </c>
      <c r="AJ64" s="65">
        <f t="shared" si="162"/>
        <v>108806667.77987759</v>
      </c>
      <c r="AK64" s="65">
        <f t="shared" si="162"/>
        <v>109350701.11877698</v>
      </c>
      <c r="AL64" s="65">
        <f t="shared" si="162"/>
        <v>109897454.62437086</v>
      </c>
      <c r="AM64" s="65">
        <f t="shared" si="162"/>
        <v>110263779.47311877</v>
      </c>
      <c r="AN64" s="65">
        <f t="shared" si="162"/>
        <v>110631325.40469582</v>
      </c>
      <c r="AO64" s="65">
        <f t="shared" si="162"/>
        <v>111000096.48937815</v>
      </c>
      <c r="AP64" s="65">
        <f t="shared" si="162"/>
        <v>111370096.81100941</v>
      </c>
      <c r="AQ64" s="65">
        <f t="shared" si="162"/>
        <v>111741330.4670461</v>
      </c>
      <c r="AR64" s="65">
        <f t="shared" si="162"/>
        <v>112113801.56860292</v>
      </c>
      <c r="AS64" s="65">
        <f t="shared" si="162"/>
        <v>112487514.24049826</v>
      </c>
      <c r="AT64" s="65">
        <f t="shared" si="162"/>
        <v>112862472.62129992</v>
      </c>
      <c r="AU64" s="65">
        <f t="shared" si="162"/>
        <v>113238680.86337091</v>
      </c>
      <c r="AV64" s="65">
        <f t="shared" si="162"/>
        <v>113616143.13291548</v>
      </c>
      <c r="AW64" s="65">
        <f t="shared" si="162"/>
        <v>113994863.61002518</v>
      </c>
      <c r="AX64" s="65">
        <f t="shared" si="162"/>
        <v>114374846.48872526</v>
      </c>
      <c r="AY64" s="65">
        <f t="shared" si="162"/>
        <v>114756095.97702102</v>
      </c>
      <c r="AZ64" s="65">
        <f t="shared" si="162"/>
        <v>115138616.29694442</v>
      </c>
      <c r="BA64" s="65">
        <f t="shared" si="162"/>
        <v>115522411.6846009</v>
      </c>
      <c r="BB64" s="65">
        <f t="shared" si="162"/>
        <v>115907486.39021625</v>
      </c>
      <c r="BC64" s="65">
        <f t="shared" si="162"/>
        <v>116293844.67818363</v>
      </c>
      <c r="BD64" s="65">
        <f t="shared" si="162"/>
        <v>116681490.8271109</v>
      </c>
      <c r="BE64" s="65">
        <f t="shared" si="162"/>
        <v>117070429.12986796</v>
      </c>
      <c r="BF64" s="65">
        <f t="shared" si="162"/>
        <v>117460663.89363419</v>
      </c>
      <c r="BG64" s="65">
        <f t="shared" si="162"/>
        <v>117852199.43994629</v>
      </c>
      <c r="BH64" s="65">
        <f t="shared" si="162"/>
        <v>118245040.1047461</v>
      </c>
      <c r="BI64" s="65">
        <f t="shared" si="162"/>
        <v>118639190.23842859</v>
      </c>
    </row>
    <row r="65" spans="1:61" x14ac:dyDescent="0.2">
      <c r="A65" s="63" t="s">
        <v>127</v>
      </c>
      <c r="B65" s="65">
        <f>+B63*(PARÁMETROS!$C$11/12)</f>
        <v>9423333.333333334</v>
      </c>
      <c r="C65" s="65">
        <f>+C63*(PARÁMETROS!$C$11/12)</f>
        <v>9509713.8888888899</v>
      </c>
      <c r="D65" s="65">
        <f>+D63*(PARÁMETROS!$C$11/12)</f>
        <v>9596886.2662037052</v>
      </c>
      <c r="E65" s="65">
        <f>+E63*(PARÁMETROS!$C$11/12)</f>
        <v>9684857.7236439064</v>
      </c>
      <c r="F65" s="65">
        <f>+F63*(PARÁMETROS!$C$11/12)</f>
        <v>9773635.5861106422</v>
      </c>
      <c r="G65" s="65">
        <f>+G63*(PARÁMETROS!$C$11/12)</f>
        <v>9863227.2456499916</v>
      </c>
      <c r="H65" s="65">
        <f>+H63*(PARÁMETROS!$C$11/12)</f>
        <v>9953640.162068449</v>
      </c>
      <c r="I65" s="65">
        <f>+I63*(PARÁMETROS!$C$11/12)</f>
        <v>10044881.863554077</v>
      </c>
      <c r="J65" s="65">
        <f>+J63*(PARÁMETROS!$C$11/12)</f>
        <v>10136959.947303321</v>
      </c>
      <c r="K65" s="65">
        <f>+K63*(PARÁMETROS!$C$11/12)</f>
        <v>10229882.080153601</v>
      </c>
      <c r="L65" s="65">
        <f>+L63*(PARÁMETROS!$C$11/12)</f>
        <v>10323655.999221677</v>
      </c>
      <c r="M65" s="65">
        <f>+M63*(PARÁMETROS!$C$11/12)</f>
        <v>10418289.512547875</v>
      </c>
      <c r="N65" s="65">
        <f>+N63*(PARÁMETROS!$D$11/12)</f>
        <v>7646393.0907245325</v>
      </c>
      <c r="O65" s="65">
        <f>+O63*(PARÁMETROS!$D$11/12)</f>
        <v>7697369.0446626954</v>
      </c>
      <c r="P65" s="65">
        <f>+P63*(PARÁMETROS!$D$11/12)</f>
        <v>7748684.8382937815</v>
      </c>
      <c r="Q65" s="65">
        <f>+Q63*(PARÁMETROS!$D$11/12)</f>
        <v>7800342.7372157406</v>
      </c>
      <c r="R65" s="65">
        <f>+R63*(PARÁMETROS!$D$11/12)</f>
        <v>7852345.0221305117</v>
      </c>
      <c r="S65" s="65">
        <f>+S63*(PARÁMETROS!$D$11/12)</f>
        <v>7904693.9889447158</v>
      </c>
      <c r="T65" s="65">
        <f>+T63*(PARÁMETROS!$D$11/12)</f>
        <v>7957391.9488710137</v>
      </c>
      <c r="U65" s="65">
        <f>+U63*(PARÁMETROS!$D$11/12)</f>
        <v>8010441.2285301527</v>
      </c>
      <c r="V65" s="65">
        <f>+V63*(PARÁMETROS!$D$11/12)</f>
        <v>8063844.1700536879</v>
      </c>
      <c r="W65" s="65">
        <f>+W63*(PARÁMETROS!$D$11/12)</f>
        <v>8117603.1311873794</v>
      </c>
      <c r="X65" s="65">
        <f>+X63*(PARÁMETROS!$D$11/12)</f>
        <v>8171720.4853952955</v>
      </c>
      <c r="Y65" s="65">
        <f>+Y63*(PARÁMETROS!$D$11/12)</f>
        <v>8226198.6219645962</v>
      </c>
      <c r="Z65" s="65">
        <f>+Z63*(PARÁMETROS!$E$11/12)</f>
        <v>6210779.9595832704</v>
      </c>
      <c r="AA65" s="65">
        <f>+AA63*(PARÁMETROS!$E$11/12)</f>
        <v>6241833.8593811868</v>
      </c>
      <c r="AB65" s="65">
        <f>+AB63*(PARÁMETROS!$E$11/12)</f>
        <v>6273043.0286780931</v>
      </c>
      <c r="AC65" s="65">
        <f>+AC63*(PARÁMETROS!$E$11/12)</f>
        <v>6304408.243821484</v>
      </c>
      <c r="AD65" s="65">
        <f>+AD63*(PARÁMETROS!$E$11/12)</f>
        <v>6335930.2850405909</v>
      </c>
      <c r="AE65" s="65">
        <f>+AE63*(PARÁMETROS!$E$11/12)</f>
        <v>6367609.9364657942</v>
      </c>
      <c r="AF65" s="65">
        <f>+AF63*(PARÁMETROS!$E$11/12)</f>
        <v>6399447.9861481227</v>
      </c>
      <c r="AG65" s="65">
        <f>+AG63*(PARÁMETROS!$E$11/12)</f>
        <v>6431445.2260788633</v>
      </c>
      <c r="AH65" s="65">
        <f>+AH63*(PARÁMETROS!$E$11/12)</f>
        <v>6463602.4522092566</v>
      </c>
      <c r="AI65" s="65">
        <f>+AI63*(PARÁMETROS!$E$11/12)</f>
        <v>6495920.4644703036</v>
      </c>
      <c r="AJ65" s="65">
        <f>+AJ63*(PARÁMETROS!$E$11/12)</f>
        <v>6528400.0667926548</v>
      </c>
      <c r="AK65" s="65">
        <f>+AK63*(PARÁMETROS!$E$11/12)</f>
        <v>6561042.0671266187</v>
      </c>
      <c r="AL65" s="65">
        <f>+AL63*(PARÁMETROS!$F$11/12)</f>
        <v>4395898.1849748343</v>
      </c>
      <c r="AM65" s="65">
        <f>+AM63*(PARÁMETROS!$F$11/12)</f>
        <v>4410551.1789247505</v>
      </c>
      <c r="AN65" s="65">
        <f>+AN63*(PARÁMETROS!$F$11/12)</f>
        <v>4425253.0161878336</v>
      </c>
      <c r="AO65" s="65">
        <f>+AO63*(PARÁMETROS!$F$11/12)</f>
        <v>4440003.8595751263</v>
      </c>
      <c r="AP65" s="65">
        <f>+AP63*(PARÁMETROS!$F$11/12)</f>
        <v>4454803.8724403763</v>
      </c>
      <c r="AQ65" s="65">
        <f>+AQ63*(PARÁMETROS!$F$11/12)</f>
        <v>4469653.218681844</v>
      </c>
      <c r="AR65" s="65">
        <f>+AR63*(PARÁMETROS!$F$11/12)</f>
        <v>4484552.0627441173</v>
      </c>
      <c r="AS65" s="65">
        <f>+AS63*(PARÁMETROS!$F$11/12)</f>
        <v>4499500.5696199313</v>
      </c>
      <c r="AT65" s="65">
        <f>+AT63*(PARÁMETROS!$F$11/12)</f>
        <v>4514498.9048519973</v>
      </c>
      <c r="AU65" s="65">
        <f>+AU63*(PARÁMETROS!$F$11/12)</f>
        <v>4529547.2345348373</v>
      </c>
      <c r="AV65" s="65">
        <f>+AV63*(PARÁMETROS!$F$11/12)</f>
        <v>4544645.7253166195</v>
      </c>
      <c r="AW65" s="65">
        <f>+AW63*(PARÁMETROS!$F$11/12)</f>
        <v>4559794.5444010077</v>
      </c>
      <c r="AX65" s="65">
        <f>+AX63*(PARÁMETROS!$G$11/12)</f>
        <v>4574993.8595490111</v>
      </c>
      <c r="AY65" s="65">
        <f>+AY63*(PARÁMETROS!$G$11/12)</f>
        <v>4590243.8390808413</v>
      </c>
      <c r="AZ65" s="65">
        <f>+AZ63*(PARÁMETROS!$G$11/12)</f>
        <v>4605544.6518777767</v>
      </c>
      <c r="BA65" s="65">
        <f>+BA63*(PARÁMETROS!$G$11/12)</f>
        <v>4620896.4673840366</v>
      </c>
      <c r="BB65" s="65">
        <f>+BB63*(PARÁMETROS!$G$11/12)</f>
        <v>4636299.4556086501</v>
      </c>
      <c r="BC65" s="65">
        <f>+BC63*(PARÁMETROS!$G$11/12)</f>
        <v>4651753.7871273458</v>
      </c>
      <c r="BD65" s="65">
        <f>+BD63*(PARÁMETROS!$G$11/12)</f>
        <v>4667259.6330844369</v>
      </c>
      <c r="BE65" s="65">
        <f>+BE63*(PARÁMETROS!$G$11/12)</f>
        <v>4682817.1651947182</v>
      </c>
      <c r="BF65" s="65">
        <f>+BF63*(PARÁMETROS!$G$11/12)</f>
        <v>4698426.5557453679</v>
      </c>
      <c r="BG65" s="65">
        <f>+BG63*(PARÁMETROS!$G$11/12)</f>
        <v>4714087.9775978522</v>
      </c>
      <c r="BH65" s="65">
        <f>+BH63*(PARÁMETROS!$G$11/12)</f>
        <v>4729801.6041898448</v>
      </c>
      <c r="BI65" s="65">
        <f>+BI63*(PARÁMETROS!$G$11/12)</f>
        <v>4745567.6095371442</v>
      </c>
    </row>
    <row r="66" spans="1:61" s="2" customFormat="1" x14ac:dyDescent="0.2">
      <c r="A66" s="63" t="s">
        <v>85</v>
      </c>
      <c r="B66" s="65">
        <f>+B63/12</f>
        <v>85666666.666666672</v>
      </c>
      <c r="C66" s="65">
        <f t="shared" ref="C66:BI66" si="163">+C63/12</f>
        <v>86451944.444444448</v>
      </c>
      <c r="D66" s="65">
        <f t="shared" si="163"/>
        <v>87244420.601851866</v>
      </c>
      <c r="E66" s="65">
        <f t="shared" si="163"/>
        <v>88044161.124035507</v>
      </c>
      <c r="F66" s="65">
        <f t="shared" si="163"/>
        <v>88851232.601005837</v>
      </c>
      <c r="G66" s="65">
        <f t="shared" si="163"/>
        <v>89665702.23318173</v>
      </c>
      <c r="H66" s="65">
        <f t="shared" si="163"/>
        <v>90487637.836985901</v>
      </c>
      <c r="I66" s="65">
        <f t="shared" si="163"/>
        <v>91317107.850491598</v>
      </c>
      <c r="J66" s="65">
        <f t="shared" si="163"/>
        <v>92154181.339121103</v>
      </c>
      <c r="K66" s="65">
        <f t="shared" si="163"/>
        <v>92998928.001396373</v>
      </c>
      <c r="L66" s="65">
        <f t="shared" si="163"/>
        <v>93851418.17474252</v>
      </c>
      <c r="M66" s="65">
        <f t="shared" si="163"/>
        <v>94711722.841344312</v>
      </c>
      <c r="N66" s="65">
        <f t="shared" si="163"/>
        <v>95579913.634056643</v>
      </c>
      <c r="O66" s="65">
        <f t="shared" si="163"/>
        <v>96217113.058283687</v>
      </c>
      <c r="P66" s="65">
        <f t="shared" si="163"/>
        <v>96858560.478672266</v>
      </c>
      <c r="Q66" s="65">
        <f t="shared" si="163"/>
        <v>97504284.215196744</v>
      </c>
      <c r="R66" s="65">
        <f t="shared" si="163"/>
        <v>98154312.7766314</v>
      </c>
      <c r="S66" s="65">
        <f t="shared" si="163"/>
        <v>98808674.861808941</v>
      </c>
      <c r="T66" s="65">
        <f t="shared" si="163"/>
        <v>99467399.360887662</v>
      </c>
      <c r="U66" s="65">
        <f t="shared" si="163"/>
        <v>100130515.35662691</v>
      </c>
      <c r="V66" s="65">
        <f t="shared" si="163"/>
        <v>100798052.12567109</v>
      </c>
      <c r="W66" s="65">
        <f t="shared" si="163"/>
        <v>101470039.13984223</v>
      </c>
      <c r="X66" s="65">
        <f t="shared" si="163"/>
        <v>102146506.06744118</v>
      </c>
      <c r="Y66" s="65">
        <f t="shared" si="163"/>
        <v>102827482.77455746</v>
      </c>
      <c r="Z66" s="65">
        <f t="shared" si="163"/>
        <v>103512999.32638784</v>
      </c>
      <c r="AA66" s="65">
        <f t="shared" si="163"/>
        <v>104030564.32301979</v>
      </c>
      <c r="AB66" s="65">
        <f t="shared" si="163"/>
        <v>104550717.14463489</v>
      </c>
      <c r="AC66" s="65">
        <f t="shared" si="163"/>
        <v>105073470.73035806</v>
      </c>
      <c r="AD66" s="65">
        <f t="shared" si="163"/>
        <v>105598838.08400984</v>
      </c>
      <c r="AE66" s="65">
        <f t="shared" si="163"/>
        <v>106126832.2744299</v>
      </c>
      <c r="AF66" s="65">
        <f t="shared" si="163"/>
        <v>106657466.43580204</v>
      </c>
      <c r="AG66" s="65">
        <f t="shared" si="163"/>
        <v>107190753.76798105</v>
      </c>
      <c r="AH66" s="65">
        <f t="shared" si="163"/>
        <v>107726707.53682095</v>
      </c>
      <c r="AI66" s="65">
        <f t="shared" si="163"/>
        <v>108265341.07450505</v>
      </c>
      <c r="AJ66" s="65">
        <f t="shared" si="163"/>
        <v>108806667.77987759</v>
      </c>
      <c r="AK66" s="65">
        <f t="shared" si="163"/>
        <v>109350701.11877698</v>
      </c>
      <c r="AL66" s="65">
        <f t="shared" si="163"/>
        <v>109897454.62437086</v>
      </c>
      <c r="AM66" s="65">
        <f t="shared" si="163"/>
        <v>110263779.47311877</v>
      </c>
      <c r="AN66" s="65">
        <f t="shared" si="163"/>
        <v>110631325.40469582</v>
      </c>
      <c r="AO66" s="65">
        <f t="shared" si="163"/>
        <v>111000096.48937815</v>
      </c>
      <c r="AP66" s="65">
        <f t="shared" si="163"/>
        <v>111370096.81100941</v>
      </c>
      <c r="AQ66" s="65">
        <f t="shared" si="163"/>
        <v>111741330.4670461</v>
      </c>
      <c r="AR66" s="65">
        <f t="shared" si="163"/>
        <v>112113801.56860292</v>
      </c>
      <c r="AS66" s="65">
        <f t="shared" si="163"/>
        <v>112487514.24049826</v>
      </c>
      <c r="AT66" s="65">
        <f t="shared" si="163"/>
        <v>112862472.62129992</v>
      </c>
      <c r="AU66" s="65">
        <f t="shared" si="163"/>
        <v>113238680.86337091</v>
      </c>
      <c r="AV66" s="65">
        <f t="shared" si="163"/>
        <v>113616143.13291548</v>
      </c>
      <c r="AW66" s="65">
        <f t="shared" si="163"/>
        <v>113994863.61002518</v>
      </c>
      <c r="AX66" s="65">
        <f t="shared" si="163"/>
        <v>114374846.48872526</v>
      </c>
      <c r="AY66" s="65">
        <f t="shared" si="163"/>
        <v>114756095.97702102</v>
      </c>
      <c r="AZ66" s="65">
        <f t="shared" si="163"/>
        <v>115138616.29694442</v>
      </c>
      <c r="BA66" s="65">
        <f t="shared" si="163"/>
        <v>115522411.6846009</v>
      </c>
      <c r="BB66" s="65">
        <f t="shared" si="163"/>
        <v>115907486.39021625</v>
      </c>
      <c r="BC66" s="65">
        <f t="shared" si="163"/>
        <v>116293844.67818363</v>
      </c>
      <c r="BD66" s="65">
        <f t="shared" si="163"/>
        <v>116681490.8271109</v>
      </c>
      <c r="BE66" s="65">
        <f t="shared" si="163"/>
        <v>117070429.12986796</v>
      </c>
      <c r="BF66" s="65">
        <f t="shared" si="163"/>
        <v>117460663.89363419</v>
      </c>
      <c r="BG66" s="65">
        <f t="shared" si="163"/>
        <v>117852199.43994629</v>
      </c>
      <c r="BH66" s="65">
        <f t="shared" si="163"/>
        <v>118245040.1047461</v>
      </c>
      <c r="BI66" s="65">
        <f t="shared" si="163"/>
        <v>118639190.23842859</v>
      </c>
    </row>
    <row r="67" spans="1:61" ht="13.5" thickBot="1" x14ac:dyDescent="0.25">
      <c r="A67" s="73" t="s">
        <v>112</v>
      </c>
      <c r="B67" s="81">
        <f>+B63+B64+B65-B66</f>
        <v>1037423333.3333334</v>
      </c>
      <c r="C67" s="81">
        <f t="shared" ref="C67:BI67" si="164">+C63+C64+C65-C66</f>
        <v>1046933047.2222223</v>
      </c>
      <c r="D67" s="81">
        <f t="shared" si="164"/>
        <v>1056529933.4884261</v>
      </c>
      <c r="E67" s="81">
        <f t="shared" si="164"/>
        <v>1066214791.2120701</v>
      </c>
      <c r="F67" s="81">
        <f t="shared" si="164"/>
        <v>1075988426.7981808</v>
      </c>
      <c r="G67" s="81">
        <f t="shared" si="164"/>
        <v>1085851654.0438309</v>
      </c>
      <c r="H67" s="81">
        <f t="shared" si="164"/>
        <v>1095805294.2058992</v>
      </c>
      <c r="I67" s="81">
        <f t="shared" si="164"/>
        <v>1105850176.0694532</v>
      </c>
      <c r="J67" s="81">
        <f t="shared" si="164"/>
        <v>1115987136.0167565</v>
      </c>
      <c r="K67" s="81">
        <f t="shared" si="164"/>
        <v>1126217018.0969102</v>
      </c>
      <c r="L67" s="81">
        <f t="shared" si="164"/>
        <v>1136540674.0961318</v>
      </c>
      <c r="M67" s="81">
        <f t="shared" si="164"/>
        <v>1146958963.6086798</v>
      </c>
      <c r="N67" s="81">
        <f t="shared" si="164"/>
        <v>1154605356.6994042</v>
      </c>
      <c r="O67" s="81">
        <f t="shared" si="164"/>
        <v>1162302725.7440672</v>
      </c>
      <c r="P67" s="81">
        <f t="shared" si="164"/>
        <v>1170051410.582361</v>
      </c>
      <c r="Q67" s="81">
        <f t="shared" si="164"/>
        <v>1177851753.3195767</v>
      </c>
      <c r="R67" s="81">
        <f t="shared" si="164"/>
        <v>1185704098.3417072</v>
      </c>
      <c r="S67" s="81">
        <f t="shared" si="164"/>
        <v>1193608792.330652</v>
      </c>
      <c r="T67" s="81">
        <f t="shared" si="164"/>
        <v>1201566184.2795229</v>
      </c>
      <c r="U67" s="81">
        <f t="shared" si="164"/>
        <v>1209576625.5080531</v>
      </c>
      <c r="V67" s="81">
        <f t="shared" si="164"/>
        <v>1217640469.6781068</v>
      </c>
      <c r="W67" s="81">
        <f t="shared" si="164"/>
        <v>1225758072.8092942</v>
      </c>
      <c r="X67" s="81">
        <f t="shared" si="164"/>
        <v>1233929793.2946894</v>
      </c>
      <c r="Y67" s="81">
        <f t="shared" si="164"/>
        <v>1242155991.9166541</v>
      </c>
      <c r="Z67" s="81">
        <f t="shared" si="164"/>
        <v>1248366771.8762374</v>
      </c>
      <c r="AA67" s="81">
        <f t="shared" si="164"/>
        <v>1254608605.7356186</v>
      </c>
      <c r="AB67" s="81">
        <f t="shared" si="164"/>
        <v>1260881648.7642968</v>
      </c>
      <c r="AC67" s="81">
        <f t="shared" si="164"/>
        <v>1267186057.0081182</v>
      </c>
      <c r="AD67" s="81">
        <f t="shared" si="164"/>
        <v>1273521987.2931588</v>
      </c>
      <c r="AE67" s="81">
        <f t="shared" si="164"/>
        <v>1279889597.2296245</v>
      </c>
      <c r="AF67" s="81">
        <f t="shared" si="164"/>
        <v>1286289045.2157726</v>
      </c>
      <c r="AG67" s="81">
        <f t="shared" si="164"/>
        <v>1292720490.4418514</v>
      </c>
      <c r="AH67" s="81">
        <f t="shared" si="164"/>
        <v>1299184092.8940606</v>
      </c>
      <c r="AI67" s="81">
        <f t="shared" si="164"/>
        <v>1305680013.358531</v>
      </c>
      <c r="AJ67" s="81">
        <f t="shared" si="164"/>
        <v>1312208413.4253237</v>
      </c>
      <c r="AK67" s="81">
        <f t="shared" si="164"/>
        <v>1318769455.4924502</v>
      </c>
      <c r="AL67" s="81">
        <f t="shared" si="164"/>
        <v>1323165353.6774251</v>
      </c>
      <c r="AM67" s="81">
        <f t="shared" si="164"/>
        <v>1327575904.8563499</v>
      </c>
      <c r="AN67" s="81">
        <f t="shared" si="164"/>
        <v>1332001157.8725379</v>
      </c>
      <c r="AO67" s="81">
        <f t="shared" si="164"/>
        <v>1336441161.7321129</v>
      </c>
      <c r="AP67" s="81">
        <f t="shared" si="164"/>
        <v>1340895965.6045532</v>
      </c>
      <c r="AQ67" s="81">
        <f t="shared" si="164"/>
        <v>1345365618.823235</v>
      </c>
      <c r="AR67" s="81">
        <f t="shared" si="164"/>
        <v>1349850170.8859792</v>
      </c>
      <c r="AS67" s="81">
        <f t="shared" si="164"/>
        <v>1354349671.4555991</v>
      </c>
      <c r="AT67" s="81">
        <f t="shared" si="164"/>
        <v>1358864170.360451</v>
      </c>
      <c r="AU67" s="81">
        <f t="shared" si="164"/>
        <v>1363393717.5949857</v>
      </c>
      <c r="AV67" s="81">
        <f t="shared" si="164"/>
        <v>1367938363.3203022</v>
      </c>
      <c r="AW67" s="81">
        <f t="shared" si="164"/>
        <v>1372498157.8647032</v>
      </c>
      <c r="AX67" s="81">
        <f t="shared" si="164"/>
        <v>1377073151.7242522</v>
      </c>
      <c r="AY67" s="81">
        <f t="shared" si="164"/>
        <v>1381663395.563333</v>
      </c>
      <c r="AZ67" s="81">
        <f t="shared" si="164"/>
        <v>1386268940.2152109</v>
      </c>
      <c r="BA67" s="81">
        <f t="shared" si="164"/>
        <v>1390889836.682595</v>
      </c>
      <c r="BB67" s="81">
        <f t="shared" si="164"/>
        <v>1395526136.1382036</v>
      </c>
      <c r="BC67" s="81">
        <f t="shared" si="164"/>
        <v>1400177889.9253309</v>
      </c>
      <c r="BD67" s="81">
        <f t="shared" si="164"/>
        <v>1404845149.5584154</v>
      </c>
      <c r="BE67" s="81">
        <f t="shared" si="164"/>
        <v>1409527966.7236102</v>
      </c>
      <c r="BF67" s="81">
        <f t="shared" si="164"/>
        <v>1414226393.2793555</v>
      </c>
      <c r="BG67" s="81">
        <f t="shared" si="164"/>
        <v>1418940481.2569532</v>
      </c>
      <c r="BH67" s="81">
        <f t="shared" si="164"/>
        <v>1423670282.8611431</v>
      </c>
      <c r="BI67" s="81">
        <f t="shared" si="164"/>
        <v>1428415850.4706802</v>
      </c>
    </row>
    <row r="68" spans="1:61" x14ac:dyDescent="0.2">
      <c r="A68" s="80" t="s">
        <v>1501</v>
      </c>
      <c r="B68" s="40">
        <f t="shared" ref="B68:K68" si="165">+B$2</f>
        <v>44957</v>
      </c>
      <c r="C68" s="40">
        <f t="shared" si="165"/>
        <v>44985</v>
      </c>
      <c r="D68" s="40">
        <f t="shared" si="165"/>
        <v>45016</v>
      </c>
      <c r="E68" s="40">
        <f t="shared" si="165"/>
        <v>45046</v>
      </c>
      <c r="F68" s="40">
        <f t="shared" si="165"/>
        <v>45077</v>
      </c>
      <c r="G68" s="40">
        <f t="shared" si="165"/>
        <v>45107</v>
      </c>
      <c r="H68" s="40">
        <f t="shared" si="165"/>
        <v>45138</v>
      </c>
      <c r="I68" s="40">
        <f t="shared" si="165"/>
        <v>45169</v>
      </c>
      <c r="J68" s="40">
        <f t="shared" si="165"/>
        <v>45199</v>
      </c>
      <c r="K68" s="40">
        <f t="shared" si="165"/>
        <v>45230</v>
      </c>
      <c r="L68" s="40">
        <f t="shared" ref="L68:AQ68" si="166">+L$2</f>
        <v>45260</v>
      </c>
      <c r="M68" s="40">
        <f t="shared" si="166"/>
        <v>45291</v>
      </c>
      <c r="N68" s="40">
        <f t="shared" si="166"/>
        <v>45322</v>
      </c>
      <c r="O68" s="40">
        <f t="shared" si="166"/>
        <v>45351</v>
      </c>
      <c r="P68" s="40">
        <f t="shared" si="166"/>
        <v>45382</v>
      </c>
      <c r="Q68" s="40">
        <f t="shared" si="166"/>
        <v>45412</v>
      </c>
      <c r="R68" s="40">
        <f t="shared" si="166"/>
        <v>45443</v>
      </c>
      <c r="S68" s="40">
        <f t="shared" si="166"/>
        <v>45473</v>
      </c>
      <c r="T68" s="40">
        <f t="shared" si="166"/>
        <v>45504</v>
      </c>
      <c r="U68" s="40">
        <f t="shared" si="166"/>
        <v>45535</v>
      </c>
      <c r="V68" s="40">
        <f t="shared" si="166"/>
        <v>45565</v>
      </c>
      <c r="W68" s="40">
        <f t="shared" si="166"/>
        <v>45596</v>
      </c>
      <c r="X68" s="40">
        <f t="shared" si="166"/>
        <v>45626</v>
      </c>
      <c r="Y68" s="40">
        <f t="shared" si="166"/>
        <v>45657</v>
      </c>
      <c r="Z68" s="40">
        <f t="shared" si="166"/>
        <v>45688</v>
      </c>
      <c r="AA68" s="40">
        <f t="shared" si="166"/>
        <v>45716</v>
      </c>
      <c r="AB68" s="40">
        <f t="shared" si="166"/>
        <v>45747</v>
      </c>
      <c r="AC68" s="40">
        <f t="shared" si="166"/>
        <v>45777</v>
      </c>
      <c r="AD68" s="40">
        <f t="shared" si="166"/>
        <v>45808</v>
      </c>
      <c r="AE68" s="40">
        <f t="shared" si="166"/>
        <v>45838</v>
      </c>
      <c r="AF68" s="40">
        <f t="shared" si="166"/>
        <v>45869</v>
      </c>
      <c r="AG68" s="40">
        <f t="shared" si="166"/>
        <v>45900</v>
      </c>
      <c r="AH68" s="40">
        <f t="shared" si="166"/>
        <v>45930</v>
      </c>
      <c r="AI68" s="40">
        <f t="shared" si="166"/>
        <v>45961</v>
      </c>
      <c r="AJ68" s="40">
        <f t="shared" si="166"/>
        <v>45991</v>
      </c>
      <c r="AK68" s="40">
        <f t="shared" si="166"/>
        <v>46022</v>
      </c>
      <c r="AL68" s="40">
        <f t="shared" si="166"/>
        <v>46053</v>
      </c>
      <c r="AM68" s="40">
        <f t="shared" si="166"/>
        <v>46081</v>
      </c>
      <c r="AN68" s="40">
        <f t="shared" si="166"/>
        <v>46112</v>
      </c>
      <c r="AO68" s="40">
        <f t="shared" si="166"/>
        <v>46142</v>
      </c>
      <c r="AP68" s="40">
        <f t="shared" si="166"/>
        <v>46173</v>
      </c>
      <c r="AQ68" s="40">
        <f t="shared" si="166"/>
        <v>46203</v>
      </c>
      <c r="AR68" s="40">
        <f t="shared" ref="AR68:BI68" si="167">+AR$2</f>
        <v>46234</v>
      </c>
      <c r="AS68" s="40">
        <f t="shared" si="167"/>
        <v>46265</v>
      </c>
      <c r="AT68" s="40">
        <f t="shared" si="167"/>
        <v>46295</v>
      </c>
      <c r="AU68" s="40">
        <f t="shared" si="167"/>
        <v>46326</v>
      </c>
      <c r="AV68" s="40">
        <f t="shared" si="167"/>
        <v>46356</v>
      </c>
      <c r="AW68" s="40">
        <f t="shared" si="167"/>
        <v>46387</v>
      </c>
      <c r="AX68" s="40">
        <f t="shared" si="167"/>
        <v>46418</v>
      </c>
      <c r="AY68" s="40">
        <f t="shared" si="167"/>
        <v>46446</v>
      </c>
      <c r="AZ68" s="40">
        <f t="shared" si="167"/>
        <v>46477</v>
      </c>
      <c r="BA68" s="40">
        <f t="shared" si="167"/>
        <v>46507</v>
      </c>
      <c r="BB68" s="40">
        <f t="shared" si="167"/>
        <v>46538</v>
      </c>
      <c r="BC68" s="40">
        <f t="shared" si="167"/>
        <v>46568</v>
      </c>
      <c r="BD68" s="40">
        <f t="shared" si="167"/>
        <v>46599</v>
      </c>
      <c r="BE68" s="40">
        <f t="shared" si="167"/>
        <v>46630</v>
      </c>
      <c r="BF68" s="40">
        <f t="shared" si="167"/>
        <v>46660</v>
      </c>
      <c r="BG68" s="40">
        <f t="shared" si="167"/>
        <v>46691</v>
      </c>
      <c r="BH68" s="40">
        <f t="shared" si="167"/>
        <v>46721</v>
      </c>
      <c r="BI68" s="40">
        <f t="shared" si="167"/>
        <v>46752</v>
      </c>
    </row>
    <row r="69" spans="1:61" x14ac:dyDescent="0.2">
      <c r="A69" s="44" t="s">
        <v>76</v>
      </c>
      <c r="B69" s="104">
        <f>+'EF. Mensuales'!B12</f>
        <v>801000000</v>
      </c>
      <c r="C69" s="65">
        <f>+B73</f>
        <v>836487500</v>
      </c>
      <c r="D69" s="65">
        <f t="shared" ref="D69:K69" si="168">+C73</f>
        <v>870407145.83333325</v>
      </c>
      <c r="E69" s="65">
        <f t="shared" si="168"/>
        <v>902819038.57638884</v>
      </c>
      <c r="F69" s="65">
        <f t="shared" si="168"/>
        <v>933780975.43096054</v>
      </c>
      <c r="G69" s="65">
        <f t="shared" si="168"/>
        <v>970538413.03944039</v>
      </c>
      <c r="H69" s="65">
        <f t="shared" si="168"/>
        <v>1005656490.5395951</v>
      </c>
      <c r="I69" s="65">
        <f t="shared" si="168"/>
        <v>1039198050.0689106</v>
      </c>
      <c r="J69" s="65">
        <f t="shared" si="168"/>
        <v>1071223524.8162689</v>
      </c>
      <c r="K69" s="65">
        <f t="shared" si="168"/>
        <v>1101791031.3649788</v>
      </c>
      <c r="L69" s="65">
        <f>+K73</f>
        <v>1130956458.4959879</v>
      </c>
      <c r="M69" s="65">
        <f t="shared" ref="M69:AR69" si="169">+L73</f>
        <v>1158773552.5869751</v>
      </c>
      <c r="N69" s="65">
        <f t="shared" si="169"/>
        <v>1185293999.7378078</v>
      </c>
      <c r="O69" s="65">
        <f t="shared" si="169"/>
        <v>1210751764.7478583</v>
      </c>
      <c r="P69" s="65">
        <f t="shared" si="169"/>
        <v>1235187583.7658572</v>
      </c>
      <c r="Q69" s="65">
        <f t="shared" si="169"/>
        <v>1258640631.388166</v>
      </c>
      <c r="R69" s="65">
        <f t="shared" si="169"/>
        <v>1281148580.5182862</v>
      </c>
      <c r="S69" s="65">
        <f t="shared" si="169"/>
        <v>1308404441.931752</v>
      </c>
      <c r="T69" s="65">
        <f t="shared" si="169"/>
        <v>1334565745.124368</v>
      </c>
      <c r="U69" s="65">
        <f t="shared" si="169"/>
        <v>1359674448.1612673</v>
      </c>
      <c r="V69" s="65">
        <f t="shared" si="169"/>
        <v>1383770900.7150855</v>
      </c>
      <c r="W69" s="65">
        <f t="shared" si="169"/>
        <v>1406893905.7210071</v>
      </c>
      <c r="X69" s="65">
        <f t="shared" si="169"/>
        <v>1429080778.6683686</v>
      </c>
      <c r="Y69" s="65">
        <f t="shared" si="169"/>
        <v>1450367404.6194143</v>
      </c>
      <c r="Z69" s="65">
        <f t="shared" si="169"/>
        <v>1470788293.0423367</v>
      </c>
      <c r="AA69" s="65">
        <f t="shared" si="169"/>
        <v>1490525881.1423802</v>
      </c>
      <c r="AB69" s="65">
        <f t="shared" si="169"/>
        <v>1509606362.0985892</v>
      </c>
      <c r="AC69" s="65">
        <f t="shared" si="169"/>
        <v>1528054925.0181432</v>
      </c>
      <c r="AD69" s="65">
        <f t="shared" si="169"/>
        <v>1545895793.425781</v>
      </c>
      <c r="AE69" s="65">
        <f t="shared" si="169"/>
        <v>1567743210.7337928</v>
      </c>
      <c r="AF69" s="65">
        <f t="shared" si="169"/>
        <v>1588858614.135664</v>
      </c>
      <c r="AG69" s="65">
        <f t="shared" si="169"/>
        <v>1609270064.1644635</v>
      </c>
      <c r="AH69" s="65">
        <f t="shared" si="169"/>
        <v>1629004545.6994927</v>
      </c>
      <c r="AI69" s="65">
        <f t="shared" si="169"/>
        <v>1648088009.1996789</v>
      </c>
      <c r="AJ69" s="65">
        <f t="shared" si="169"/>
        <v>1666545410.3563581</v>
      </c>
      <c r="AK69" s="65">
        <f t="shared" si="169"/>
        <v>1684400748.2260311</v>
      </c>
      <c r="AL69" s="65">
        <f t="shared" si="169"/>
        <v>1701677101.9013665</v>
      </c>
      <c r="AM69" s="65">
        <f t="shared" si="169"/>
        <v>1718554871.4124808</v>
      </c>
      <c r="AN69" s="65">
        <f t="shared" si="169"/>
        <v>1735049335.8190024</v>
      </c>
      <c r="AO69" s="65">
        <f t="shared" si="169"/>
        <v>1751175188.483274</v>
      </c>
      <c r="AP69" s="65">
        <f t="shared" si="169"/>
        <v>1766946559.5220816</v>
      </c>
      <c r="AQ69" s="65">
        <f t="shared" si="169"/>
        <v>1785703574.5706952</v>
      </c>
      <c r="AR69" s="65">
        <f t="shared" si="169"/>
        <v>1804015793.8115118</v>
      </c>
      <c r="AS69" s="65">
        <f t="shared" ref="AS69:BI69" si="170">+AR73</f>
        <v>1821900267.7504973</v>
      </c>
      <c r="AT69" s="65">
        <f t="shared" si="170"/>
        <v>1839373393.2908883</v>
      </c>
      <c r="AU69" s="65">
        <f t="shared" si="170"/>
        <v>1856450938.7879641</v>
      </c>
      <c r="AV69" s="65">
        <f t="shared" si="170"/>
        <v>1873148068.1433856</v>
      </c>
      <c r="AW69" s="65">
        <f t="shared" si="170"/>
        <v>1889479363.9759159</v>
      </c>
      <c r="AX69" s="65">
        <f t="shared" si="170"/>
        <v>1905458849.9039326</v>
      </c>
      <c r="AY69" s="65">
        <f t="shared" si="170"/>
        <v>1921264545.8352151</v>
      </c>
      <c r="AZ69" s="65">
        <f t="shared" si="170"/>
        <v>1936903113.7196386</v>
      </c>
      <c r="BA69" s="65">
        <f t="shared" si="170"/>
        <v>1952380960.1323323</v>
      </c>
      <c r="BB69" s="65">
        <f t="shared" si="170"/>
        <v>1967704246.0630462</v>
      </c>
      <c r="BC69" s="65">
        <f t="shared" si="170"/>
        <v>1986503028.8515744</v>
      </c>
      <c r="BD69" s="65">
        <f t="shared" si="170"/>
        <v>2005037498.875603</v>
      </c>
      <c r="BE69" s="65">
        <f t="shared" si="170"/>
        <v>2023317788.1244371</v>
      </c>
      <c r="BF69" s="65">
        <f t="shared" si="170"/>
        <v>2041353640.1944597</v>
      </c>
      <c r="BG69" s="65">
        <f t="shared" si="170"/>
        <v>2059154425.1775248</v>
      </c>
      <c r="BH69" s="65">
        <f t="shared" si="170"/>
        <v>2076729153.9786332</v>
      </c>
      <c r="BI69" s="65">
        <f t="shared" si="170"/>
        <v>2094086492.084759</v>
      </c>
    </row>
    <row r="70" spans="1:61" s="3" customFormat="1" x14ac:dyDescent="0.2">
      <c r="A70" s="99" t="s">
        <v>77</v>
      </c>
      <c r="B70" s="65">
        <f>(+B57*PARÁMETROS!$B$22)+(B58*PARÁMETROS!$B$23)</f>
        <v>66192500</v>
      </c>
      <c r="C70" s="65">
        <f>(+C57*PARÁMETROS!$B$22)+(C58*PARÁMETROS!$B$23)</f>
        <v>65985000</v>
      </c>
      <c r="D70" s="65">
        <f>(+D57*PARÁMETROS!$B$22)+(D58*PARÁMETROS!$B$23)</f>
        <v>65777500</v>
      </c>
      <c r="E70" s="65">
        <f>(+E57*PARÁMETROS!$B$22)+(E58*PARÁMETROS!$B$23)</f>
        <v>65570000</v>
      </c>
      <c r="F70" s="65">
        <f>(+F57*PARÁMETROS!$C$22)+(F58*PARÁMETROS!$C$23)</f>
        <v>72552375.000000015</v>
      </c>
      <c r="G70" s="65">
        <f>(+G57*PARÁMETROS!$C$22)+(G58*PARÁMETROS!$C$23)</f>
        <v>72322050.000000015</v>
      </c>
      <c r="H70" s="65">
        <f>(+H57*PARÁMETROS!$C$22)+(H58*PARÁMETROS!$C$23)</f>
        <v>72091725.000000015</v>
      </c>
      <c r="I70" s="65">
        <f>(+I57*PARÁMETROS!$C$22)+(I58*PARÁMETROS!$C$23)</f>
        <v>71861400.000000015</v>
      </c>
      <c r="J70" s="65">
        <f>(+J57*PARÁMETROS!$C$22)+(J58*PARÁMETROS!$C$23)</f>
        <v>71631075.000000015</v>
      </c>
      <c r="K70" s="65">
        <f>(+K57*PARÁMETROS!$C$22)+(K58*PARÁMETROS!$C$23)</f>
        <v>71400750.000000015</v>
      </c>
      <c r="L70" s="65">
        <f>(+L57*PARÁMETROS!$C$22)+(L58*PARÁMETROS!$C$23)</f>
        <v>71170425.000000015</v>
      </c>
      <c r="M70" s="65">
        <f>(+M57*PARÁMETROS!$C$22)+(M58*PARÁMETROS!$C$23)</f>
        <v>70940100.000000015</v>
      </c>
      <c r="N70" s="65">
        <f>(+N57*PARÁMETROS!$C$22)+(N58*PARÁMETROS!$C$23)</f>
        <v>70894035.000000015</v>
      </c>
      <c r="O70" s="65">
        <f>(+O57*PARÁMETROS!$C$22)+(O58*PARÁMETROS!$C$23)</f>
        <v>70847970.000000015</v>
      </c>
      <c r="P70" s="65">
        <f>(+P57*PARÁMETROS!$C$22)+(P58*PARÁMETROS!$C$23)</f>
        <v>70801905.000000015</v>
      </c>
      <c r="Q70" s="65">
        <f>(+Q57*PARÁMETROS!$C$22)+(Q58*PARÁMETROS!$C$23)</f>
        <v>70755840.000000015</v>
      </c>
      <c r="R70" s="65">
        <f>(+R57*PARÁMETROS!$D$22)+(R58*PARÁMETROS!$D$23)</f>
        <v>76366557.000000015</v>
      </c>
      <c r="S70" s="65">
        <f>(+S57*PARÁMETROS!$D$22)+(S58*PARÁMETROS!$D$23)</f>
        <v>76316806.800000012</v>
      </c>
      <c r="T70" s="65">
        <f>(+T57*PARÁMETROS!$D$22)+(T58*PARÁMETROS!$D$23)</f>
        <v>76267056.600000024</v>
      </c>
      <c r="U70" s="65">
        <f>(+U57*PARÁMETROS!$D$22)+(U58*PARÁMETROS!$D$23)</f>
        <v>76217306.400000021</v>
      </c>
      <c r="V70" s="65">
        <f>(+V57*PARÁMETROS!$D$22)+(V58*PARÁMETROS!$D$23)</f>
        <v>76167556.200000018</v>
      </c>
      <c r="W70" s="65">
        <f>(+W57*PARÁMETROS!$D$22)+(W58*PARÁMETROS!$D$23)</f>
        <v>76117806.000000015</v>
      </c>
      <c r="X70" s="65">
        <f>(+X57*PARÁMETROS!$D$22)+(X58*PARÁMETROS!$D$23)</f>
        <v>76068055.800000012</v>
      </c>
      <c r="Y70" s="65">
        <f>(+Y57*PARÁMETROS!$D$22)+(Y58*PARÁMETROS!$D$23)</f>
        <v>76018305.600000024</v>
      </c>
      <c r="Z70" s="65">
        <f>(+Z57*PARÁMETROS!$D$22)+(Z58*PARÁMETROS!$D$23)</f>
        <v>76117806.000000015</v>
      </c>
      <c r="AA70" s="65">
        <f>(+AA57*PARÁMETROS!$D$22)+(AA58*PARÁMETROS!$D$23)</f>
        <v>76217306.400000021</v>
      </c>
      <c r="AB70" s="65">
        <f>(+AB57*PARÁMETROS!$D$22)+(AB58*PARÁMETROS!$D$23)</f>
        <v>76316806.800000012</v>
      </c>
      <c r="AC70" s="65">
        <f>(+AC57*PARÁMETROS!$D$22)+(AC58*PARÁMETROS!$D$23)</f>
        <v>76416307.200000018</v>
      </c>
      <c r="AD70" s="65">
        <f>(+AD57*PARÁMETROS!$E$22)+(AD58*PARÁMETROS!$E$23)</f>
        <v>81106756.056000024</v>
      </c>
      <c r="AE70" s="65">
        <f>(+AE57*PARÁMETROS!$E$22)+(AE58*PARÁMETROS!$E$23)</f>
        <v>81212226.480000019</v>
      </c>
      <c r="AF70" s="65">
        <f>(+AF57*PARÁMETROS!$E$22)+(AF58*PARÁMETROS!$E$23)</f>
        <v>81317696.904000029</v>
      </c>
      <c r="AG70" s="65">
        <f>(+AG57*PARÁMETROS!$E$22)+(AG58*PARÁMETROS!$E$23)</f>
        <v>81423167.328000024</v>
      </c>
      <c r="AH70" s="65">
        <f>(+AH57*PARÁMETROS!$E$22)+(AH58*PARÁMETROS!$E$23)</f>
        <v>81528637.752000019</v>
      </c>
      <c r="AI70" s="65">
        <f>(+AI57*PARÁMETROS!$E$22)+(AI58*PARÁMETROS!$E$23)</f>
        <v>81634108.176000029</v>
      </c>
      <c r="AJ70" s="65">
        <f>(+AJ57*PARÁMETROS!$E$22)+(AJ58*PARÁMETROS!$E$23)</f>
        <v>81739578.600000024</v>
      </c>
      <c r="AK70" s="65">
        <f>(+AK57*PARÁMETROS!$E$22)+(AK58*PARÁMETROS!$E$23)</f>
        <v>81845049.024000019</v>
      </c>
      <c r="AL70" s="65">
        <f>(+AL57*PARÁMETROS!$E$22)+(AL58*PARÁMETROS!$E$23)</f>
        <v>82108725.084000021</v>
      </c>
      <c r="AM70" s="65">
        <f>(+AM57*PARÁMETROS!$E$22)+(AM58*PARÁMETROS!$E$23)</f>
        <v>82372401.144000024</v>
      </c>
      <c r="AN70" s="65">
        <f>(+AN57*PARÁMETROS!$E$22)+(AN58*PARÁMETROS!$E$23)</f>
        <v>82636077.204000026</v>
      </c>
      <c r="AO70" s="65">
        <f>(+AO57*PARÁMETROS!$E$22)+(AO58*PARÁMETROS!$E$23)</f>
        <v>82899753.264000028</v>
      </c>
      <c r="AP70" s="65">
        <f>(+AP57*PARÁMETROS!$F$22)+(AP58*PARÁMETROS!$F$23)</f>
        <v>86489966.496960029</v>
      </c>
      <c r="AQ70" s="65">
        <f>(+AQ57*PARÁMETROS!$F$22)+(AQ58*PARÁMETROS!$F$23)</f>
        <v>86764189.599360034</v>
      </c>
      <c r="AR70" s="65">
        <f>(+AR57*PARÁMETROS!$F$22)+(AR58*PARÁMETROS!$F$23)</f>
        <v>87038412.701760024</v>
      </c>
      <c r="AS70" s="65">
        <f>(+AS57*PARÁMETROS!$F$22)+(AS58*PARÁMETROS!$F$23)</f>
        <v>87312635.804160029</v>
      </c>
      <c r="AT70" s="65">
        <f>(+AT57*PARÁMETROS!$F$22)+(AT58*PARÁMETROS!$F$23)</f>
        <v>87586858.906560034</v>
      </c>
      <c r="AU70" s="65">
        <f>(+AU57*PARÁMETROS!$F$22)+(AU58*PARÁMETROS!$F$23)</f>
        <v>87861082.008960038</v>
      </c>
      <c r="AV70" s="65">
        <f>(+AV57*PARÁMETROS!$F$22)+(AV58*PARÁMETROS!$F$23)</f>
        <v>88135305.111360028</v>
      </c>
      <c r="AW70" s="65">
        <f>(+AW57*PARÁMETROS!$F$22)+(AW58*PARÁMETROS!$F$23)</f>
        <v>88409528.213760033</v>
      </c>
      <c r="AX70" s="65">
        <f>(+AX57*PARÁMETROS!$F$22)+(AX58*PARÁMETROS!$F$23)</f>
        <v>88848285.177600026</v>
      </c>
      <c r="AY70" s="65">
        <f>(+AY57*PARÁMETROS!$F$22)+(AY58*PARÁMETROS!$F$23)</f>
        <v>89287042.141440034</v>
      </c>
      <c r="AZ70" s="65">
        <f>(+AZ57*PARÁMETROS!$F$22)+(AZ58*PARÁMETROS!$F$23)</f>
        <v>89725799.105280027</v>
      </c>
      <c r="BA70" s="65">
        <f>(+BA57*PARÁMETROS!$F$22)+(BA58*PARÁMETROS!$F$23)</f>
        <v>90164556.069120035</v>
      </c>
      <c r="BB70" s="65">
        <f>(+BB57*PARÁMETROS!$G$22)+(BB58*PARÁMETROS!$G$23)</f>
        <v>94227445.554278433</v>
      </c>
      <c r="BC70" s="65">
        <f>(+BC57*PARÁMETROS!$G$22)+(BC58*PARÁMETROS!$G$23)</f>
        <v>94683752.796672031</v>
      </c>
      <c r="BD70" s="65">
        <f>(+BD57*PARÁMETROS!$G$22)+(BD58*PARÁMETROS!$G$23)</f>
        <v>95140060.039065629</v>
      </c>
      <c r="BE70" s="65">
        <f>(+BE57*PARÁMETROS!$G$22)+(BE58*PARÁMETROS!$G$23)</f>
        <v>95596367.281459242</v>
      </c>
      <c r="BF70" s="65">
        <f>(+BF57*PARÁMETROS!$G$22)+(BF58*PARÁMETROS!$G$23)</f>
        <v>96052674.52385284</v>
      </c>
      <c r="BG70" s="65">
        <f>(+BG57*PARÁMETROS!$G$22)+(BG58*PARÁMETROS!$G$23)</f>
        <v>96508981.766246438</v>
      </c>
      <c r="BH70" s="65">
        <f>(+BH57*PARÁMETROS!$G$22)+(BH58*PARÁMETROS!$G$23)</f>
        <v>96965289.008640036</v>
      </c>
      <c r="BI70" s="65">
        <f>(+BI57*PARÁMETROS!$G$22)+(BI58*PARÁMETROS!$G$23)</f>
        <v>97421596.251033634</v>
      </c>
    </row>
    <row r="71" spans="1:61" x14ac:dyDescent="0.2">
      <c r="A71" s="63" t="s">
        <v>34</v>
      </c>
      <c r="B71" s="65">
        <f>+B69*(PARÁMETROS!$C$12/12)</f>
        <v>2670000</v>
      </c>
      <c r="C71" s="65">
        <f>+C69*(PARÁMETROS!$C$12/12)</f>
        <v>2788291.666666667</v>
      </c>
      <c r="D71" s="65">
        <f>+D69*(PARÁMETROS!$C$12/12)</f>
        <v>2901357.1527777775</v>
      </c>
      <c r="E71" s="65">
        <f>+E69*(PARÁMETROS!$C$12/12)</f>
        <v>3009396.7952546296</v>
      </c>
      <c r="F71" s="65">
        <f>+F69*(PARÁMETROS!$C$12/12)</f>
        <v>3112603.2514365353</v>
      </c>
      <c r="G71" s="65">
        <f>+G69*(PARÁMETROS!$C$12/12)</f>
        <v>3235128.0434648017</v>
      </c>
      <c r="H71" s="65">
        <f>+H69*(PARÁMETROS!$C$12/12)</f>
        <v>3352188.3017986505</v>
      </c>
      <c r="I71" s="65">
        <f>+I69*(PARÁMETROS!$C$12/12)</f>
        <v>3463993.5002297023</v>
      </c>
      <c r="J71" s="65">
        <f>+J69*(PARÁMETROS!$C$12/12)</f>
        <v>3570745.0827208967</v>
      </c>
      <c r="K71" s="65">
        <f>+K69*(PARÁMETROS!$C$12/12)</f>
        <v>3672636.771216596</v>
      </c>
      <c r="L71" s="65">
        <f>+L69*(PARÁMETROS!$C$12/12)</f>
        <v>3769854.861653293</v>
      </c>
      <c r="M71" s="65">
        <f>+M69*(PARÁMETROS!$C$12/12)</f>
        <v>3862578.5086232508</v>
      </c>
      <c r="N71" s="65">
        <f>+N69*(PARÁMETROS!$D$12/12)</f>
        <v>3950979.9991260259</v>
      </c>
      <c r="O71" s="65">
        <f>+O69*(PARÁMETROS!$D$12/12)</f>
        <v>4035839.2158261947</v>
      </c>
      <c r="P71" s="65">
        <f>+P69*(PARÁMETROS!$D$12/12)</f>
        <v>4117291.945886191</v>
      </c>
      <c r="Q71" s="65">
        <f>+Q69*(PARÁMETROS!$D$12/12)</f>
        <v>4195468.7712938869</v>
      </c>
      <c r="R71" s="65">
        <f>+R69*(PARÁMETROS!$D$12/12)</f>
        <v>4270495.2683942877</v>
      </c>
      <c r="S71" s="65">
        <f>+S69*(PARÁMETROS!$D$12/12)</f>
        <v>4361348.1397725064</v>
      </c>
      <c r="T71" s="65">
        <f>+T69*(PARÁMETROS!$D$12/12)</f>
        <v>4448552.483747893</v>
      </c>
      <c r="U71" s="65">
        <f>+U69*(PARÁMETROS!$D$12/12)</f>
        <v>4532248.1605375577</v>
      </c>
      <c r="V71" s="65">
        <f>+V69*(PARÁMETROS!$D$12/12)</f>
        <v>4612569.6690502856</v>
      </c>
      <c r="W71" s="65">
        <f>+W69*(PARÁMETROS!$D$12/12)</f>
        <v>4689646.3524033576</v>
      </c>
      <c r="X71" s="65">
        <f>+X69*(PARÁMETROS!$D$12/12)</f>
        <v>4763602.5955612287</v>
      </c>
      <c r="Y71" s="65">
        <f>+Y69*(PARÁMETROS!$D$12/12)</f>
        <v>4834558.0153980479</v>
      </c>
      <c r="Z71" s="65">
        <f>+Z69*(PARÁMETROS!$E$12/12)</f>
        <v>4902627.6434744559</v>
      </c>
      <c r="AA71" s="65">
        <f>+AA69*(PARÁMETROS!$E$12/12)</f>
        <v>4968419.6038079346</v>
      </c>
      <c r="AB71" s="65">
        <f>+AB69*(PARÁMETROS!$E$12/12)</f>
        <v>5032021.2069952972</v>
      </c>
      <c r="AC71" s="65">
        <f>+AC69*(PARÁMETROS!$E$12/12)</f>
        <v>5093516.4167271443</v>
      </c>
      <c r="AD71" s="65">
        <f>+AD69*(PARÁMETROS!$E$12/12)</f>
        <v>5152985.978085937</v>
      </c>
      <c r="AE71" s="65">
        <f>+AE69*(PARÁMETROS!$E$12/12)</f>
        <v>5225810.7024459764</v>
      </c>
      <c r="AF71" s="65">
        <f>+AF69*(PARÁMETROS!$E$12/12)</f>
        <v>5296195.3804522138</v>
      </c>
      <c r="AG71" s="65">
        <f>+AG69*(PARÁMETROS!$E$12/12)</f>
        <v>5364233.5472148787</v>
      </c>
      <c r="AH71" s="65">
        <f>+AH69*(PARÁMETROS!$E$12/12)</f>
        <v>5430015.1523316428</v>
      </c>
      <c r="AI71" s="65">
        <f>+AI69*(PARÁMETROS!$E$12/12)</f>
        <v>5493626.697332263</v>
      </c>
      <c r="AJ71" s="65">
        <f>+AJ69*(PARÁMETROS!$E$12/12)</f>
        <v>5555151.3678545272</v>
      </c>
      <c r="AK71" s="65">
        <f>+AK69*(PARÁMETROS!$E$12/12)</f>
        <v>5614669.1607534373</v>
      </c>
      <c r="AL71" s="65">
        <f>+AL69*(PARÁMETROS!$F$12/12)</f>
        <v>5672257.0063378885</v>
      </c>
      <c r="AM71" s="65">
        <f>+AM69*(PARÁMETROS!$F$12/12)</f>
        <v>5728516.238041603</v>
      </c>
      <c r="AN71" s="65">
        <f>+AN69*(PARÁMETROS!$F$12/12)</f>
        <v>5783497.7860633414</v>
      </c>
      <c r="AO71" s="65">
        <f>+AO69*(PARÁMETROS!$F$12/12)</f>
        <v>5837250.6282775803</v>
      </c>
      <c r="AP71" s="65">
        <f>+AP69*(PARÁMETROS!$F$12/12)</f>
        <v>5889821.8650736054</v>
      </c>
      <c r="AQ71" s="65">
        <f>+AQ69*(PARÁMETROS!$F$12/12)</f>
        <v>5952345.2485689847</v>
      </c>
      <c r="AR71" s="65">
        <f>+AR69*(PARÁMETROS!$F$12/12)</f>
        <v>6013385.979371706</v>
      </c>
      <c r="AS71" s="65">
        <f>+AS69*(PARÁMETROS!$F$12/12)</f>
        <v>6073000.8925016578</v>
      </c>
      <c r="AT71" s="65">
        <f>+AT69*(PARÁMETROS!$F$12/12)</f>
        <v>6131244.6443029614</v>
      </c>
      <c r="AU71" s="65">
        <f>+AU69*(PARÁMETROS!$F$12/12)</f>
        <v>6188169.7959598806</v>
      </c>
      <c r="AV71" s="65">
        <f>+AV69*(PARÁMETROS!$F$12/12)</f>
        <v>6243826.8938112855</v>
      </c>
      <c r="AW71" s="65">
        <f>+AW69*(PARÁMETROS!$F$12/12)</f>
        <v>6298264.5465863869</v>
      </c>
      <c r="AX71" s="65">
        <f>+AX69*(PARÁMETROS!$G$12/12)</f>
        <v>6351529.4996797759</v>
      </c>
      <c r="AY71" s="65">
        <f>+AY69*(PARÁMETROS!$G$12/12)</f>
        <v>6404215.1527840504</v>
      </c>
      <c r="AZ71" s="65">
        <f>+AZ69*(PARÁMETROS!$G$12/12)</f>
        <v>6456343.7123987954</v>
      </c>
      <c r="BA71" s="65">
        <f>+BA69*(PARÁMETROS!$G$12/12)</f>
        <v>6507936.5337744411</v>
      </c>
      <c r="BB71" s="65">
        <f>+BB69*(PARÁMETROS!$G$12/12)</f>
        <v>6559014.1535434881</v>
      </c>
      <c r="BC71" s="65">
        <f>+BC69*(PARÁMETROS!$G$12/12)</f>
        <v>6621676.7628385816</v>
      </c>
      <c r="BD71" s="65">
        <f>+BD69*(PARÁMETROS!$G$12/12)</f>
        <v>6683458.3295853436</v>
      </c>
      <c r="BE71" s="65">
        <f>+BE69*(PARÁMETROS!$G$12/12)</f>
        <v>6744392.6270814575</v>
      </c>
      <c r="BF71" s="65">
        <f>+BF69*(PARÁMETROS!$G$12/12)</f>
        <v>6804512.1339815324</v>
      </c>
      <c r="BG71" s="65">
        <f>+BG69*(PARÁMETROS!$G$12/12)</f>
        <v>6863848.0839250833</v>
      </c>
      <c r="BH71" s="65">
        <f>+BH69*(PARÁMETROS!$G$12/12)</f>
        <v>6922430.5132621108</v>
      </c>
      <c r="BI71" s="65">
        <f>+BI69*(PARÁMETROS!$G$12/12)</f>
        <v>6980288.3069491973</v>
      </c>
    </row>
    <row r="72" spans="1:61" s="2" customFormat="1" x14ac:dyDescent="0.2">
      <c r="A72" s="63" t="s">
        <v>118</v>
      </c>
      <c r="B72" s="65">
        <f>+B69/24</f>
        <v>33375000</v>
      </c>
      <c r="C72" s="65">
        <f t="shared" ref="C72:BI72" si="171">+C69/24</f>
        <v>34853645.833333336</v>
      </c>
      <c r="D72" s="65">
        <f t="shared" si="171"/>
        <v>36266964.409722216</v>
      </c>
      <c r="E72" s="65">
        <f t="shared" si="171"/>
        <v>37617459.940682866</v>
      </c>
      <c r="F72" s="65">
        <f t="shared" si="171"/>
        <v>38907540.642956689</v>
      </c>
      <c r="G72" s="65">
        <f t="shared" si="171"/>
        <v>40439100.543310016</v>
      </c>
      <c r="H72" s="65">
        <f t="shared" si="171"/>
        <v>41902353.772483133</v>
      </c>
      <c r="I72" s="65">
        <f t="shared" si="171"/>
        <v>43299918.752871275</v>
      </c>
      <c r="J72" s="65">
        <f t="shared" si="171"/>
        <v>44634313.534011208</v>
      </c>
      <c r="K72" s="65">
        <f t="shared" si="171"/>
        <v>45907959.640207447</v>
      </c>
      <c r="L72" s="65">
        <f t="shared" si="171"/>
        <v>47123185.77066616</v>
      </c>
      <c r="M72" s="65">
        <f t="shared" si="171"/>
        <v>48282231.357790627</v>
      </c>
      <c r="N72" s="65">
        <f t="shared" si="171"/>
        <v>49387249.989075325</v>
      </c>
      <c r="O72" s="65">
        <f t="shared" si="171"/>
        <v>50447990.197827429</v>
      </c>
      <c r="P72" s="65">
        <f t="shared" si="171"/>
        <v>51466149.323577382</v>
      </c>
      <c r="Q72" s="65">
        <f t="shared" si="171"/>
        <v>52443359.641173579</v>
      </c>
      <c r="R72" s="65">
        <f t="shared" si="171"/>
        <v>53381190.85492859</v>
      </c>
      <c r="S72" s="65">
        <f t="shared" si="171"/>
        <v>54516851.747156329</v>
      </c>
      <c r="T72" s="65">
        <f t="shared" si="171"/>
        <v>55606906.046848662</v>
      </c>
      <c r="U72" s="65">
        <f t="shared" si="171"/>
        <v>56653102.00671947</v>
      </c>
      <c r="V72" s="65">
        <f t="shared" si="171"/>
        <v>57657120.863128565</v>
      </c>
      <c r="W72" s="65">
        <f t="shared" si="171"/>
        <v>58620579.405041963</v>
      </c>
      <c r="X72" s="65">
        <f t="shared" si="171"/>
        <v>59545032.444515355</v>
      </c>
      <c r="Y72" s="65">
        <f t="shared" si="171"/>
        <v>60431975.192475595</v>
      </c>
      <c r="Z72" s="65">
        <f t="shared" si="171"/>
        <v>61282845.543430693</v>
      </c>
      <c r="AA72" s="65">
        <f t="shared" si="171"/>
        <v>62105245.047599174</v>
      </c>
      <c r="AB72" s="65">
        <f t="shared" si="171"/>
        <v>62900265.087441213</v>
      </c>
      <c r="AC72" s="65">
        <f t="shared" si="171"/>
        <v>63668955.209089302</v>
      </c>
      <c r="AD72" s="65">
        <f t="shared" si="171"/>
        <v>64412324.726074211</v>
      </c>
      <c r="AE72" s="65">
        <f t="shared" si="171"/>
        <v>65322633.780574702</v>
      </c>
      <c r="AF72" s="65">
        <f t="shared" si="171"/>
        <v>66202442.255652666</v>
      </c>
      <c r="AG72" s="65">
        <f t="shared" si="171"/>
        <v>67052919.340185978</v>
      </c>
      <c r="AH72" s="65">
        <f t="shared" si="171"/>
        <v>67875189.404145524</v>
      </c>
      <c r="AI72" s="65">
        <f t="shared" si="171"/>
        <v>68670333.716653287</v>
      </c>
      <c r="AJ72" s="65">
        <f t="shared" si="171"/>
        <v>69439392.09818159</v>
      </c>
      <c r="AK72" s="65">
        <f t="shared" si="171"/>
        <v>70183364.509417966</v>
      </c>
      <c r="AL72" s="65">
        <f t="shared" si="171"/>
        <v>70903212.579223603</v>
      </c>
      <c r="AM72" s="65">
        <f t="shared" si="171"/>
        <v>71606452.97552003</v>
      </c>
      <c r="AN72" s="65">
        <f t="shared" si="171"/>
        <v>72293722.325791761</v>
      </c>
      <c r="AO72" s="65">
        <f t="shared" si="171"/>
        <v>72965632.853469744</v>
      </c>
      <c r="AP72" s="65">
        <f t="shared" si="171"/>
        <v>73622773.313420072</v>
      </c>
      <c r="AQ72" s="65">
        <f t="shared" si="171"/>
        <v>74404315.607112303</v>
      </c>
      <c r="AR72" s="65">
        <f t="shared" si="171"/>
        <v>75167324.742146328</v>
      </c>
      <c r="AS72" s="65">
        <f t="shared" si="171"/>
        <v>75912511.156270728</v>
      </c>
      <c r="AT72" s="65">
        <f t="shared" si="171"/>
        <v>76640558.053787008</v>
      </c>
      <c r="AU72" s="65">
        <f t="shared" si="171"/>
        <v>77352122.449498504</v>
      </c>
      <c r="AV72" s="65">
        <f t="shared" si="171"/>
        <v>78047836.172641069</v>
      </c>
      <c r="AW72" s="65">
        <f t="shared" si="171"/>
        <v>78728306.832329825</v>
      </c>
      <c r="AX72" s="65">
        <f t="shared" si="171"/>
        <v>79394118.74599719</v>
      </c>
      <c r="AY72" s="65">
        <f t="shared" si="171"/>
        <v>80052689.409800634</v>
      </c>
      <c r="AZ72" s="65">
        <f t="shared" si="171"/>
        <v>80704296.404984936</v>
      </c>
      <c r="BA72" s="65">
        <f t="shared" si="171"/>
        <v>81349206.672180519</v>
      </c>
      <c r="BB72" s="65">
        <f t="shared" si="171"/>
        <v>81987676.919293597</v>
      </c>
      <c r="BC72" s="65">
        <f t="shared" si="171"/>
        <v>82770959.535482273</v>
      </c>
      <c r="BD72" s="65">
        <f t="shared" si="171"/>
        <v>83543229.119816795</v>
      </c>
      <c r="BE72" s="65">
        <f t="shared" si="171"/>
        <v>84304907.838518217</v>
      </c>
      <c r="BF72" s="65">
        <f t="shared" si="171"/>
        <v>85056401.674769148</v>
      </c>
      <c r="BG72" s="65">
        <f t="shared" si="171"/>
        <v>85798101.049063534</v>
      </c>
      <c r="BH72" s="65">
        <f t="shared" si="171"/>
        <v>86530381.415776387</v>
      </c>
      <c r="BI72" s="65">
        <f t="shared" si="171"/>
        <v>87253603.836864963</v>
      </c>
    </row>
    <row r="73" spans="1:61" s="46" customFormat="1" ht="13.5" thickBot="1" x14ac:dyDescent="0.25">
      <c r="A73" s="73" t="s">
        <v>105</v>
      </c>
      <c r="B73" s="81">
        <f>+B69+B70+B71-B72</f>
        <v>836487500</v>
      </c>
      <c r="C73" s="81">
        <f>+C69+C70+C71-C72</f>
        <v>870407145.83333325</v>
      </c>
      <c r="D73" s="81">
        <f t="shared" ref="D73:K73" si="172">+D69+D70+D71-D72</f>
        <v>902819038.57638884</v>
      </c>
      <c r="E73" s="81">
        <f t="shared" si="172"/>
        <v>933780975.43096054</v>
      </c>
      <c r="F73" s="81">
        <f t="shared" si="172"/>
        <v>970538413.03944039</v>
      </c>
      <c r="G73" s="81">
        <f t="shared" si="172"/>
        <v>1005656490.5395951</v>
      </c>
      <c r="H73" s="81">
        <f t="shared" si="172"/>
        <v>1039198050.0689106</v>
      </c>
      <c r="I73" s="81">
        <f t="shared" si="172"/>
        <v>1071223524.8162689</v>
      </c>
      <c r="J73" s="81">
        <f t="shared" si="172"/>
        <v>1101791031.3649788</v>
      </c>
      <c r="K73" s="81">
        <f t="shared" si="172"/>
        <v>1130956458.4959879</v>
      </c>
      <c r="L73" s="81">
        <f t="shared" ref="L73:AG73" si="173">+L69+L70+L71-L72</f>
        <v>1158773552.5869751</v>
      </c>
      <c r="M73" s="81">
        <f t="shared" si="173"/>
        <v>1185293999.7378078</v>
      </c>
      <c r="N73" s="81">
        <f t="shared" si="173"/>
        <v>1210751764.7478583</v>
      </c>
      <c r="O73" s="81">
        <f t="shared" si="173"/>
        <v>1235187583.7658572</v>
      </c>
      <c r="P73" s="81">
        <f t="shared" si="173"/>
        <v>1258640631.388166</v>
      </c>
      <c r="Q73" s="81">
        <f t="shared" si="173"/>
        <v>1281148580.5182862</v>
      </c>
      <c r="R73" s="81">
        <f t="shared" si="173"/>
        <v>1308404441.931752</v>
      </c>
      <c r="S73" s="81">
        <f t="shared" si="173"/>
        <v>1334565745.124368</v>
      </c>
      <c r="T73" s="81">
        <f t="shared" si="173"/>
        <v>1359674448.1612673</v>
      </c>
      <c r="U73" s="81">
        <f t="shared" si="173"/>
        <v>1383770900.7150855</v>
      </c>
      <c r="V73" s="81">
        <f t="shared" si="173"/>
        <v>1406893905.7210071</v>
      </c>
      <c r="W73" s="81">
        <f t="shared" si="173"/>
        <v>1429080778.6683686</v>
      </c>
      <c r="X73" s="81">
        <f t="shared" si="173"/>
        <v>1450367404.6194143</v>
      </c>
      <c r="Y73" s="81">
        <f t="shared" si="173"/>
        <v>1470788293.0423367</v>
      </c>
      <c r="Z73" s="81">
        <f t="shared" si="173"/>
        <v>1490525881.1423802</v>
      </c>
      <c r="AA73" s="81">
        <f t="shared" si="173"/>
        <v>1509606362.0985892</v>
      </c>
      <c r="AB73" s="81">
        <f t="shared" si="173"/>
        <v>1528054925.0181432</v>
      </c>
      <c r="AC73" s="81">
        <f t="shared" si="173"/>
        <v>1545895793.425781</v>
      </c>
      <c r="AD73" s="81">
        <f t="shared" si="173"/>
        <v>1567743210.7337928</v>
      </c>
      <c r="AE73" s="81">
        <f t="shared" si="173"/>
        <v>1588858614.135664</v>
      </c>
      <c r="AF73" s="81">
        <f t="shared" si="173"/>
        <v>1609270064.1644635</v>
      </c>
      <c r="AG73" s="81">
        <f t="shared" si="173"/>
        <v>1629004545.6994927</v>
      </c>
      <c r="AH73" s="81">
        <f t="shared" ref="AH73:BI73" si="174">+AH69+AH70+AH71-AH72</f>
        <v>1648088009.1996789</v>
      </c>
      <c r="AI73" s="81">
        <f t="shared" si="174"/>
        <v>1666545410.3563581</v>
      </c>
      <c r="AJ73" s="81">
        <f t="shared" si="174"/>
        <v>1684400748.2260311</v>
      </c>
      <c r="AK73" s="81">
        <f t="shared" si="174"/>
        <v>1701677101.9013665</v>
      </c>
      <c r="AL73" s="81">
        <f t="shared" si="174"/>
        <v>1718554871.4124808</v>
      </c>
      <c r="AM73" s="81">
        <f t="shared" si="174"/>
        <v>1735049335.8190024</v>
      </c>
      <c r="AN73" s="81">
        <f t="shared" si="174"/>
        <v>1751175188.483274</v>
      </c>
      <c r="AO73" s="81">
        <f t="shared" si="174"/>
        <v>1766946559.5220816</v>
      </c>
      <c r="AP73" s="81">
        <f t="shared" si="174"/>
        <v>1785703574.5706952</v>
      </c>
      <c r="AQ73" s="81">
        <f t="shared" si="174"/>
        <v>1804015793.8115118</v>
      </c>
      <c r="AR73" s="81">
        <f t="shared" si="174"/>
        <v>1821900267.7504973</v>
      </c>
      <c r="AS73" s="81">
        <f t="shared" si="174"/>
        <v>1839373393.2908883</v>
      </c>
      <c r="AT73" s="81">
        <f t="shared" si="174"/>
        <v>1856450938.7879641</v>
      </c>
      <c r="AU73" s="81">
        <f t="shared" si="174"/>
        <v>1873148068.1433856</v>
      </c>
      <c r="AV73" s="81">
        <f t="shared" si="174"/>
        <v>1889479363.9759159</v>
      </c>
      <c r="AW73" s="81">
        <f t="shared" si="174"/>
        <v>1905458849.9039326</v>
      </c>
      <c r="AX73" s="81">
        <f t="shared" si="174"/>
        <v>1921264545.8352151</v>
      </c>
      <c r="AY73" s="81">
        <f t="shared" si="174"/>
        <v>1936903113.7196386</v>
      </c>
      <c r="AZ73" s="81">
        <f t="shared" si="174"/>
        <v>1952380960.1323323</v>
      </c>
      <c r="BA73" s="81">
        <f t="shared" si="174"/>
        <v>1967704246.0630462</v>
      </c>
      <c r="BB73" s="81">
        <f t="shared" si="174"/>
        <v>1986503028.8515744</v>
      </c>
      <c r="BC73" s="81">
        <f t="shared" si="174"/>
        <v>2005037498.875603</v>
      </c>
      <c r="BD73" s="81">
        <f t="shared" si="174"/>
        <v>2023317788.1244371</v>
      </c>
      <c r="BE73" s="81">
        <f t="shared" si="174"/>
        <v>2041353640.1944597</v>
      </c>
      <c r="BF73" s="81">
        <f t="shared" si="174"/>
        <v>2059154425.1775248</v>
      </c>
      <c r="BG73" s="81">
        <f t="shared" si="174"/>
        <v>2076729153.9786332</v>
      </c>
      <c r="BH73" s="81">
        <f t="shared" si="174"/>
        <v>2094086492.084759</v>
      </c>
      <c r="BI73" s="81">
        <f t="shared" si="174"/>
        <v>2111234772.8058767</v>
      </c>
    </row>
    <row r="74" spans="1:61" x14ac:dyDescent="0.2">
      <c r="A74" s="80" t="s">
        <v>102</v>
      </c>
      <c r="B74" s="40">
        <f t="shared" ref="B74:BI74" si="175">+B$2</f>
        <v>44957</v>
      </c>
      <c r="C74" s="40">
        <f t="shared" si="175"/>
        <v>44985</v>
      </c>
      <c r="D74" s="40">
        <f t="shared" si="175"/>
        <v>45016</v>
      </c>
      <c r="E74" s="40">
        <f t="shared" si="175"/>
        <v>45046</v>
      </c>
      <c r="F74" s="40">
        <f t="shared" si="175"/>
        <v>45077</v>
      </c>
      <c r="G74" s="40">
        <f t="shared" si="175"/>
        <v>45107</v>
      </c>
      <c r="H74" s="40">
        <f t="shared" si="175"/>
        <v>45138</v>
      </c>
      <c r="I74" s="40">
        <f t="shared" si="175"/>
        <v>45169</v>
      </c>
      <c r="J74" s="40">
        <f t="shared" si="175"/>
        <v>45199</v>
      </c>
      <c r="K74" s="40">
        <f t="shared" si="175"/>
        <v>45230</v>
      </c>
      <c r="L74" s="40">
        <f t="shared" si="175"/>
        <v>45260</v>
      </c>
      <c r="M74" s="40">
        <f t="shared" si="175"/>
        <v>45291</v>
      </c>
      <c r="N74" s="40">
        <f t="shared" si="175"/>
        <v>45322</v>
      </c>
      <c r="O74" s="40">
        <f t="shared" si="175"/>
        <v>45351</v>
      </c>
      <c r="P74" s="40">
        <f t="shared" si="175"/>
        <v>45382</v>
      </c>
      <c r="Q74" s="40">
        <f t="shared" si="175"/>
        <v>45412</v>
      </c>
      <c r="R74" s="40">
        <f t="shared" si="175"/>
        <v>45443</v>
      </c>
      <c r="S74" s="40">
        <f t="shared" si="175"/>
        <v>45473</v>
      </c>
      <c r="T74" s="40">
        <f t="shared" si="175"/>
        <v>45504</v>
      </c>
      <c r="U74" s="40">
        <f t="shared" si="175"/>
        <v>45535</v>
      </c>
      <c r="V74" s="40">
        <f t="shared" si="175"/>
        <v>45565</v>
      </c>
      <c r="W74" s="40">
        <f t="shared" si="175"/>
        <v>45596</v>
      </c>
      <c r="X74" s="40">
        <f t="shared" si="175"/>
        <v>45626</v>
      </c>
      <c r="Y74" s="40">
        <f t="shared" si="175"/>
        <v>45657</v>
      </c>
      <c r="Z74" s="40">
        <f t="shared" si="175"/>
        <v>45688</v>
      </c>
      <c r="AA74" s="40">
        <f t="shared" si="175"/>
        <v>45716</v>
      </c>
      <c r="AB74" s="40">
        <f t="shared" si="175"/>
        <v>45747</v>
      </c>
      <c r="AC74" s="40">
        <f t="shared" si="175"/>
        <v>45777</v>
      </c>
      <c r="AD74" s="40">
        <f t="shared" si="175"/>
        <v>45808</v>
      </c>
      <c r="AE74" s="40">
        <f t="shared" si="175"/>
        <v>45838</v>
      </c>
      <c r="AF74" s="40">
        <f t="shared" si="175"/>
        <v>45869</v>
      </c>
      <c r="AG74" s="40">
        <f t="shared" si="175"/>
        <v>45900</v>
      </c>
      <c r="AH74" s="40">
        <f t="shared" si="175"/>
        <v>45930</v>
      </c>
      <c r="AI74" s="40">
        <f t="shared" si="175"/>
        <v>45961</v>
      </c>
      <c r="AJ74" s="40">
        <f t="shared" si="175"/>
        <v>45991</v>
      </c>
      <c r="AK74" s="40">
        <f t="shared" si="175"/>
        <v>46022</v>
      </c>
      <c r="AL74" s="40">
        <f t="shared" si="175"/>
        <v>46053</v>
      </c>
      <c r="AM74" s="40">
        <f t="shared" si="175"/>
        <v>46081</v>
      </c>
      <c r="AN74" s="40">
        <f t="shared" si="175"/>
        <v>46112</v>
      </c>
      <c r="AO74" s="40">
        <f t="shared" si="175"/>
        <v>46142</v>
      </c>
      <c r="AP74" s="40">
        <f t="shared" si="175"/>
        <v>46173</v>
      </c>
      <c r="AQ74" s="40">
        <f t="shared" si="175"/>
        <v>46203</v>
      </c>
      <c r="AR74" s="40">
        <f t="shared" si="175"/>
        <v>46234</v>
      </c>
      <c r="AS74" s="40">
        <f t="shared" si="175"/>
        <v>46265</v>
      </c>
      <c r="AT74" s="40">
        <f t="shared" si="175"/>
        <v>46295</v>
      </c>
      <c r="AU74" s="40">
        <f t="shared" si="175"/>
        <v>46326</v>
      </c>
      <c r="AV74" s="40">
        <f t="shared" si="175"/>
        <v>46356</v>
      </c>
      <c r="AW74" s="40">
        <f t="shared" si="175"/>
        <v>46387</v>
      </c>
      <c r="AX74" s="40">
        <f t="shared" si="175"/>
        <v>46418</v>
      </c>
      <c r="AY74" s="40">
        <f t="shared" si="175"/>
        <v>46446</v>
      </c>
      <c r="AZ74" s="40">
        <f t="shared" si="175"/>
        <v>46477</v>
      </c>
      <c r="BA74" s="40">
        <f t="shared" si="175"/>
        <v>46507</v>
      </c>
      <c r="BB74" s="40">
        <f t="shared" si="175"/>
        <v>46538</v>
      </c>
      <c r="BC74" s="40">
        <f t="shared" si="175"/>
        <v>46568</v>
      </c>
      <c r="BD74" s="40">
        <f t="shared" si="175"/>
        <v>46599</v>
      </c>
      <c r="BE74" s="40">
        <f t="shared" si="175"/>
        <v>46630</v>
      </c>
      <c r="BF74" s="40">
        <f t="shared" si="175"/>
        <v>46660</v>
      </c>
      <c r="BG74" s="40">
        <f t="shared" si="175"/>
        <v>46691</v>
      </c>
      <c r="BH74" s="40">
        <f t="shared" si="175"/>
        <v>46721</v>
      </c>
      <c r="BI74" s="40">
        <f t="shared" si="175"/>
        <v>46752</v>
      </c>
    </row>
    <row r="75" spans="1:61" s="46" customFormat="1" x14ac:dyDescent="0.2">
      <c r="A75" s="44" t="s">
        <v>76</v>
      </c>
      <c r="B75" s="104">
        <f>+'EF. Mensuales'!B13</f>
        <v>413000000</v>
      </c>
      <c r="C75" s="65">
        <f t="shared" ref="C75:AH75" si="176">+B80</f>
        <v>444434635.30583197</v>
      </c>
      <c r="D75" s="65">
        <f t="shared" si="176"/>
        <v>474760658.19699663</v>
      </c>
      <c r="E75" s="65">
        <f t="shared" si="176"/>
        <v>504017166.35902447</v>
      </c>
      <c r="F75" s="65">
        <f t="shared" si="176"/>
        <v>532241878.61050069</v>
      </c>
      <c r="G75" s="65">
        <f t="shared" si="176"/>
        <v>559471183.53187823</v>
      </c>
      <c r="H75" s="65">
        <f t="shared" si="176"/>
        <v>585740186.37928832</v>
      </c>
      <c r="I75" s="65">
        <f t="shared" si="176"/>
        <v>611082754.34382999</v>
      </c>
      <c r="J75" s="65">
        <f t="shared" si="176"/>
        <v>635531560.21469057</v>
      </c>
      <c r="K75" s="65">
        <f t="shared" si="176"/>
        <v>659118124.50238895</v>
      </c>
      <c r="L75" s="65">
        <f t="shared" si="176"/>
        <v>681872856.07644868</v>
      </c>
      <c r="M75" s="65">
        <f t="shared" si="176"/>
        <v>703825091.36989319</v>
      </c>
      <c r="N75" s="65">
        <f t="shared" si="176"/>
        <v>725003132.20110726</v>
      </c>
      <c r="O75" s="65">
        <f t="shared" si="176"/>
        <v>749200112.98499155</v>
      </c>
      <c r="P75" s="65">
        <f t="shared" si="176"/>
        <v>772523569.20753241</v>
      </c>
      <c r="Q75" s="65">
        <f t="shared" si="176"/>
        <v>795005035.59473908</v>
      </c>
      <c r="R75" s="65">
        <f t="shared" si="176"/>
        <v>816674908.45134628</v>
      </c>
      <c r="S75" s="65">
        <f t="shared" si="176"/>
        <v>837562486.75845969</v>
      </c>
      <c r="T75" s="65">
        <f t="shared" si="176"/>
        <v>857696011.78755426</v>
      </c>
      <c r="U75" s="65">
        <f t="shared" si="176"/>
        <v>877102705.28438377</v>
      </c>
      <c r="V75" s="65">
        <f t="shared" si="176"/>
        <v>895808806.27443111</v>
      </c>
      <c r="W75" s="65">
        <f t="shared" si="176"/>
        <v>913839606.53965986</v>
      </c>
      <c r="X75" s="65">
        <f t="shared" si="176"/>
        <v>931219484.81453657</v>
      </c>
      <c r="Y75" s="65">
        <f t="shared" si="176"/>
        <v>947971939.74755669</v>
      </c>
      <c r="Z75" s="65">
        <f t="shared" si="176"/>
        <v>964119621.67284119</v>
      </c>
      <c r="AA75" s="65">
        <f t="shared" si="176"/>
        <v>982658680.21669984</v>
      </c>
      <c r="AB75" s="65">
        <f t="shared" si="176"/>
        <v>1000513019.1461706</v>
      </c>
      <c r="AC75" s="65">
        <f t="shared" si="176"/>
        <v>1017707927.8225887</v>
      </c>
      <c r="AD75" s="65">
        <f t="shared" si="176"/>
        <v>1034267761.57271</v>
      </c>
      <c r="AE75" s="65">
        <f t="shared" si="176"/>
        <v>1050215976.1862456</v>
      </c>
      <c r="AF75" s="65">
        <f t="shared" si="176"/>
        <v>1065575161.1392659</v>
      </c>
      <c r="AG75" s="65">
        <f t="shared" si="176"/>
        <v>1080367071.5905387</v>
      </c>
      <c r="AH75" s="65">
        <f t="shared" si="176"/>
        <v>1094612659.1961126</v>
      </c>
      <c r="AI75" s="65">
        <f t="shared" ref="AI75:BI75" si="177">+AH80</f>
        <v>1108332101.7858033</v>
      </c>
      <c r="AJ75" s="65">
        <f t="shared" si="177"/>
        <v>1121544831.9436083</v>
      </c>
      <c r="AK75" s="65">
        <f t="shared" si="177"/>
        <v>1134269564.5325367</v>
      </c>
      <c r="AL75" s="65">
        <f t="shared" si="177"/>
        <v>1146524323.2028399</v>
      </c>
      <c r="AM75" s="65">
        <f t="shared" si="177"/>
        <v>1160349155.2351875</v>
      </c>
      <c r="AN75" s="65">
        <f t="shared" si="177"/>
        <v>1173651861.6998351</v>
      </c>
      <c r="AO75" s="65">
        <f t="shared" si="177"/>
        <v>1186452161.8315482</v>
      </c>
      <c r="AP75" s="65">
        <f t="shared" si="177"/>
        <v>1198769030.1242805</v>
      </c>
      <c r="AQ75" s="65">
        <f t="shared" si="177"/>
        <v>1210620724.4579668</v>
      </c>
      <c r="AR75" s="65">
        <f t="shared" si="177"/>
        <v>1222024813.1630492</v>
      </c>
      <c r="AS75" s="65">
        <f t="shared" si="177"/>
        <v>1232998201.0628479</v>
      </c>
      <c r="AT75" s="65">
        <f t="shared" si="177"/>
        <v>1243557154.5323858</v>
      </c>
      <c r="AU75" s="65">
        <f t="shared" si="177"/>
        <v>1253717325.6108103</v>
      </c>
      <c r="AV75" s="65">
        <f t="shared" si="177"/>
        <v>1263493775.203155</v>
      </c>
      <c r="AW75" s="65">
        <f t="shared" si="177"/>
        <v>1272900995.4058368</v>
      </c>
      <c r="AX75" s="65">
        <f t="shared" si="177"/>
        <v>1281952930.9889796</v>
      </c>
      <c r="AY75" s="65">
        <f t="shared" si="177"/>
        <v>1292736629.1520023</v>
      </c>
      <c r="AZ75" s="65">
        <f t="shared" si="177"/>
        <v>1303104070.524951</v>
      </c>
      <c r="BA75" s="65">
        <f t="shared" si="177"/>
        <v>1313071322.8531075</v>
      </c>
      <c r="BB75" s="65">
        <f t="shared" si="177"/>
        <v>1322653833.6577849</v>
      </c>
      <c r="BC75" s="65">
        <f t="shared" si="177"/>
        <v>1331866454.1773202</v>
      </c>
      <c r="BD75" s="65">
        <f t="shared" si="177"/>
        <v>1340723462.3839309</v>
      </c>
      <c r="BE75" s="65">
        <f t="shared" si="177"/>
        <v>1349238585.1121082</v>
      </c>
      <c r="BF75" s="65">
        <f t="shared" si="177"/>
        <v>1357425019.3328424</v>
      </c>
      <c r="BG75" s="65">
        <f t="shared" si="177"/>
        <v>1365295452.6066508</v>
      </c>
      <c r="BH75" s="65">
        <f t="shared" si="177"/>
        <v>1372862082.7471073</v>
      </c>
      <c r="BI75" s="65">
        <f t="shared" si="177"/>
        <v>1380136636.7253482</v>
      </c>
    </row>
    <row r="76" spans="1:61" s="46" customFormat="1" x14ac:dyDescent="0.2">
      <c r="A76" s="99" t="s">
        <v>110</v>
      </c>
      <c r="B76" s="65">
        <f>+B60*PARÁMETROS!$C$24</f>
        <v>46000000</v>
      </c>
      <c r="C76" s="65">
        <f>+C60*PARÁMETROS!$C$24</f>
        <v>46000000</v>
      </c>
      <c r="D76" s="65">
        <f>+D60*PARÁMETROS!$C$24</f>
        <v>46000000</v>
      </c>
      <c r="E76" s="65">
        <f>+E60*PARÁMETROS!$C$24</f>
        <v>46000000</v>
      </c>
      <c r="F76" s="65">
        <f>+F60*PARÁMETROS!$C$24</f>
        <v>46000000</v>
      </c>
      <c r="G76" s="65">
        <f>+G60*PARÁMETROS!$C$24</f>
        <v>46000000</v>
      </c>
      <c r="H76" s="65">
        <f>+H60*PARÁMETROS!$C$24</f>
        <v>46000000</v>
      </c>
      <c r="I76" s="65">
        <f>+I60*PARÁMETROS!$C$24</f>
        <v>46000000</v>
      </c>
      <c r="J76" s="65">
        <f>+J60*PARÁMETROS!$C$24</f>
        <v>46000000</v>
      </c>
      <c r="K76" s="65">
        <f>+K60*PARÁMETROS!$C$24</f>
        <v>46000000</v>
      </c>
      <c r="L76" s="65">
        <f>+L60*PARÁMETROS!$C$24</f>
        <v>46000000</v>
      </c>
      <c r="M76" s="65">
        <f>+M60*PARÁMETROS!$C$24</f>
        <v>46000000</v>
      </c>
      <c r="N76" s="65">
        <f>+N60*PARÁMETROS!$D$24</f>
        <v>50370000</v>
      </c>
      <c r="O76" s="65">
        <f>+O60*PARÁMETROS!$D$24</f>
        <v>50370000</v>
      </c>
      <c r="P76" s="65">
        <f>+P60*PARÁMETROS!$D$24</f>
        <v>50370000</v>
      </c>
      <c r="Q76" s="65">
        <f>+Q60*PARÁMETROS!$D$24</f>
        <v>50370000</v>
      </c>
      <c r="R76" s="65">
        <f>+R60*PARÁMETROS!$D$24</f>
        <v>50370000</v>
      </c>
      <c r="S76" s="65">
        <f>+S60*PARÁMETROS!$D$24</f>
        <v>50370000</v>
      </c>
      <c r="T76" s="65">
        <f>+T60*PARÁMETROS!$D$24</f>
        <v>50370000</v>
      </c>
      <c r="U76" s="65">
        <f>+U60*PARÁMETROS!$D$24</f>
        <v>50370000</v>
      </c>
      <c r="V76" s="65">
        <f>+V60*PARÁMETROS!$D$24</f>
        <v>50370000</v>
      </c>
      <c r="W76" s="65">
        <f>+W60*PARÁMETROS!$D$24</f>
        <v>50370000</v>
      </c>
      <c r="X76" s="65">
        <f>+X60*PARÁMETROS!$D$24</f>
        <v>50370000</v>
      </c>
      <c r="Y76" s="65">
        <f>+Y60*PARÁMETROS!$D$24</f>
        <v>50370000</v>
      </c>
      <c r="Z76" s="65">
        <f>+Z60*PARÁMETROS!$E$24</f>
        <v>54147750</v>
      </c>
      <c r="AA76" s="65">
        <f>+AA60*PARÁMETROS!$E$24</f>
        <v>54147750</v>
      </c>
      <c r="AB76" s="65">
        <f>+AB60*PARÁMETROS!$E$24</f>
        <v>54147750</v>
      </c>
      <c r="AC76" s="65">
        <f>+AC60*PARÁMETROS!$E$24</f>
        <v>54147750</v>
      </c>
      <c r="AD76" s="65">
        <f>+AD60*PARÁMETROS!$E$24</f>
        <v>54147750</v>
      </c>
      <c r="AE76" s="65">
        <f>+AE60*PARÁMETROS!$E$24</f>
        <v>54147750</v>
      </c>
      <c r="AF76" s="65">
        <f>+AF60*PARÁMETROS!$E$24</f>
        <v>54147750</v>
      </c>
      <c r="AG76" s="65">
        <f>+AG60*PARÁMETROS!$E$24</f>
        <v>54147750</v>
      </c>
      <c r="AH76" s="65">
        <f>+AH60*PARÁMETROS!$E$24</f>
        <v>54147750</v>
      </c>
      <c r="AI76" s="65">
        <f>+AI60*PARÁMETROS!$E$24</f>
        <v>54147750</v>
      </c>
      <c r="AJ76" s="65">
        <f>+AJ60*PARÁMETROS!$E$24</f>
        <v>54147750</v>
      </c>
      <c r="AK76" s="65">
        <f>+AK60*PARÁMETROS!$E$24</f>
        <v>54147750</v>
      </c>
      <c r="AL76" s="65">
        <f>+AL60*PARÁMETROS!$F$24</f>
        <v>57125876.25</v>
      </c>
      <c r="AM76" s="65">
        <f>+AM60*PARÁMETROS!$F$24</f>
        <v>57125876.25</v>
      </c>
      <c r="AN76" s="65">
        <f>+AN60*PARÁMETROS!$F$24</f>
        <v>57125876.25</v>
      </c>
      <c r="AO76" s="65">
        <f>+AO60*PARÁMETROS!$F$24</f>
        <v>57125876.25</v>
      </c>
      <c r="AP76" s="65">
        <f>+AP60*PARÁMETROS!$F$24</f>
        <v>57125876.25</v>
      </c>
      <c r="AQ76" s="65">
        <f>+AQ60*PARÁMETROS!$F$24</f>
        <v>57125876.25</v>
      </c>
      <c r="AR76" s="65">
        <f>+AR60*PARÁMETROS!$F$24</f>
        <v>57125876.25</v>
      </c>
      <c r="AS76" s="65">
        <f>+AS60*PARÁMETROS!$F$24</f>
        <v>57125876.25</v>
      </c>
      <c r="AT76" s="65">
        <f>+AT60*PARÁMETROS!$F$24</f>
        <v>57125876.25</v>
      </c>
      <c r="AU76" s="65">
        <f>+AU60*PARÁMETROS!$F$24</f>
        <v>57125876.25</v>
      </c>
      <c r="AV76" s="65">
        <f>+AV60*PARÁMETROS!$F$24</f>
        <v>57125876.25</v>
      </c>
      <c r="AW76" s="65">
        <f>+AW60*PARÁMETROS!$F$24</f>
        <v>57125876.25</v>
      </c>
      <c r="AX76" s="65">
        <f>+AX60*PARÁMETROS!$G$24</f>
        <v>60267799.443750001</v>
      </c>
      <c r="AY76" s="65">
        <f>+AY60*PARÁMETROS!$G$24</f>
        <v>60267799.443750001</v>
      </c>
      <c r="AZ76" s="65">
        <f>+AZ60*PARÁMETROS!$G$24</f>
        <v>60267799.443750001</v>
      </c>
      <c r="BA76" s="65">
        <f>+BA60*PARÁMETROS!$G$24</f>
        <v>60267799.443750001</v>
      </c>
      <c r="BB76" s="65">
        <f>+BB60*PARÁMETROS!$G$24</f>
        <v>60267799.443750001</v>
      </c>
      <c r="BC76" s="65">
        <f>+BC60*PARÁMETROS!$G$24</f>
        <v>60267799.443750001</v>
      </c>
      <c r="BD76" s="65">
        <f>+BD60*PARÁMETROS!$G$24</f>
        <v>60267799.443750001</v>
      </c>
      <c r="BE76" s="65">
        <f>+BE60*PARÁMETROS!$G$24</f>
        <v>60267799.443750001</v>
      </c>
      <c r="BF76" s="65">
        <f>+BF60*PARÁMETROS!$G$24</f>
        <v>60267799.443750001</v>
      </c>
      <c r="BG76" s="65">
        <f>+BG60*PARÁMETROS!$G$24</f>
        <v>60267799.443750001</v>
      </c>
      <c r="BH76" s="65">
        <f>+BH60*PARÁMETROS!$G$24</f>
        <v>60267799.443750001</v>
      </c>
      <c r="BI76" s="65">
        <f>+BI60*PARÁMETROS!$G$24</f>
        <v>60267799.443750001</v>
      </c>
    </row>
    <row r="77" spans="1:61" s="46" customFormat="1" x14ac:dyDescent="0.2">
      <c r="A77" s="63" t="s">
        <v>34</v>
      </c>
      <c r="B77" s="65">
        <f>+B75*(PARÁMETROS!$C$13/12)</f>
        <v>3097500</v>
      </c>
      <c r="C77" s="65">
        <f>+C75*(PARÁMETROS!$C$13/12)</f>
        <v>3333259.7647937397</v>
      </c>
      <c r="D77" s="65">
        <f>+D75*(PARÁMETROS!$C$13/12)</f>
        <v>3560704.9364774744</v>
      </c>
      <c r="E77" s="65">
        <f>+E75*(PARÁMETROS!$C$13/12)</f>
        <v>3780128.7476926832</v>
      </c>
      <c r="F77" s="65">
        <f>+F75*(PARÁMETROS!$C$13/12)</f>
        <v>3991814.0895787552</v>
      </c>
      <c r="G77" s="65">
        <f>+G75*(PARÁMETROS!$C$13/12)</f>
        <v>4196033.876489087</v>
      </c>
      <c r="H77" s="65">
        <f>+H75*(PARÁMETROS!$C$13/12)</f>
        <v>4393051.397844662</v>
      </c>
      <c r="I77" s="65">
        <f>+I75*(PARÁMETROS!$C$13/12)</f>
        <v>4583120.6575787244</v>
      </c>
      <c r="J77" s="65">
        <f>+J75*(PARÁMETROS!$C$13/12)</f>
        <v>4766486.7016101787</v>
      </c>
      <c r="K77" s="65">
        <f>+K75*(PARÁMETROS!$C$13/12)</f>
        <v>4943385.9337679166</v>
      </c>
      <c r="L77" s="65">
        <f>+L75*(PARÁMETROS!$C$13/12)</f>
        <v>5114046.4205733649</v>
      </c>
      <c r="M77" s="65">
        <f>+M75*(PARÁMETROS!$C$13/12)</f>
        <v>5278688.1852741987</v>
      </c>
      <c r="N77" s="65">
        <f>+N75*(PARÁMETROS!$D$13/12)</f>
        <v>4833354.2146740491</v>
      </c>
      <c r="O77" s="65">
        <f>+O75*(PARÁMETROS!$D$13/12)</f>
        <v>4994667.4198999442</v>
      </c>
      <c r="P77" s="65">
        <f>+P75*(PARÁMETROS!$D$13/12)</f>
        <v>5150157.1280502165</v>
      </c>
      <c r="Q77" s="65">
        <f>+Q75*(PARÁMETROS!$D$13/12)</f>
        <v>5300033.5706315944</v>
      </c>
      <c r="R77" s="65">
        <f>+R75*(PARÁMETROS!$D$13/12)</f>
        <v>5444499.3896756424</v>
      </c>
      <c r="S77" s="65">
        <f>+S75*(PARÁMETROS!$D$13/12)</f>
        <v>5583749.9117230652</v>
      </c>
      <c r="T77" s="65">
        <f>+T75*(PARÁMETROS!$D$13/12)</f>
        <v>5717973.4119170289</v>
      </c>
      <c r="U77" s="65">
        <f>+U75*(PARÁMETROS!$D$13/12)</f>
        <v>5847351.3685625587</v>
      </c>
      <c r="V77" s="65">
        <f>+V75*(PARÁMETROS!$D$13/12)</f>
        <v>5972058.7084962074</v>
      </c>
      <c r="W77" s="65">
        <f>+W75*(PARÁMETROS!$D$13/12)</f>
        <v>6092264.0435977327</v>
      </c>
      <c r="X77" s="65">
        <f>+X75*(PARÁMETROS!$D$13/12)</f>
        <v>6208129.8987635775</v>
      </c>
      <c r="Y77" s="65">
        <f>+Y75*(PARÁMETROS!$D$13/12)</f>
        <v>6319812.9316503787</v>
      </c>
      <c r="Z77" s="65">
        <f>+Z75*(PARÁMETROS!$E$13/12)</f>
        <v>5624031.1264249068</v>
      </c>
      <c r="AA77" s="65">
        <f>+AA75*(PARÁMETROS!$E$13/12)</f>
        <v>5732175.634597416</v>
      </c>
      <c r="AB77" s="65">
        <f>+AB75*(PARÁMETROS!$E$13/12)</f>
        <v>5836325.945019329</v>
      </c>
      <c r="AC77" s="65">
        <f>+AC75*(PARÁMETROS!$E$13/12)</f>
        <v>5936629.5789651005</v>
      </c>
      <c r="AD77" s="65">
        <f>+AD75*(PARÁMETROS!$E$13/12)</f>
        <v>6033228.6091741426</v>
      </c>
      <c r="AE77" s="65">
        <f>+AE75*(PARÁMETROS!$E$13/12)</f>
        <v>6126259.8610864328</v>
      </c>
      <c r="AF77" s="65">
        <f>+AF75*(PARÁMETROS!$E$13/12)</f>
        <v>6215855.1066457182</v>
      </c>
      <c r="AG77" s="65">
        <f>+AG75*(PARÁMETROS!$E$13/12)</f>
        <v>6302141.25094481</v>
      </c>
      <c r="AH77" s="65">
        <f>+AH75*(PARÁMETROS!$E$13/12)</f>
        <v>6385240.5119773243</v>
      </c>
      <c r="AI77" s="65">
        <f>+AI75*(PARÁMETROS!$E$13/12)</f>
        <v>6465270.5937505197</v>
      </c>
      <c r="AJ77" s="65">
        <f>+AJ75*(PARÁMETROS!$E$13/12)</f>
        <v>6542344.853004382</v>
      </c>
      <c r="AK77" s="65">
        <f>+AK75*(PARÁMETROS!$E$13/12)</f>
        <v>6616572.4597731316</v>
      </c>
      <c r="AL77" s="65">
        <f>+AL75*(PARÁMETROS!$F$13/12)</f>
        <v>5732621.6160141993</v>
      </c>
      <c r="AM77" s="65">
        <f>+AM75*(PARÁMETROS!$F$13/12)</f>
        <v>5801745.7761759376</v>
      </c>
      <c r="AN77" s="65">
        <f>+AN75*(PARÁMETROS!$F$13/12)</f>
        <v>5868259.3084991751</v>
      </c>
      <c r="AO77" s="65">
        <f>+AO75*(PARÁMETROS!$F$13/12)</f>
        <v>5932260.8091577413</v>
      </c>
      <c r="AP77" s="65">
        <f>+AP75*(PARÁMETROS!$F$13/12)</f>
        <v>5993845.1506214021</v>
      </c>
      <c r="AQ77" s="65">
        <f>+AQ75*(PARÁMETROS!$F$13/12)</f>
        <v>6053103.6222898345</v>
      </c>
      <c r="AR77" s="65">
        <f>+AR75*(PARÁMETROS!$F$13/12)</f>
        <v>6110124.0658152467</v>
      </c>
      <c r="AS77" s="65">
        <f>+AS75*(PARÁMETROS!$F$13/12)</f>
        <v>6164991.0053142393</v>
      </c>
      <c r="AT77" s="65">
        <f>+AT75*(PARÁMETROS!$F$13/12)</f>
        <v>6217785.772661929</v>
      </c>
      <c r="AU77" s="65">
        <f>+AU75*(PARÁMETROS!$F$13/12)</f>
        <v>6268586.6280540517</v>
      </c>
      <c r="AV77" s="65">
        <f>+AV75*(PARÁMETROS!$F$13/12)</f>
        <v>6317468.8760157749</v>
      </c>
      <c r="AW77" s="65">
        <f>+AW75*(PARÁMETROS!$F$13/12)</f>
        <v>6364504.9770291839</v>
      </c>
      <c r="AX77" s="65">
        <f>+AX75*(PARÁMETROS!$G$13/12)</f>
        <v>5341470.5457874145</v>
      </c>
      <c r="AY77" s="65">
        <f>+AY75*(PARÁMETROS!$G$13/12)</f>
        <v>5386402.6214666767</v>
      </c>
      <c r="AZ77" s="65">
        <f>+AZ75*(PARÁMETROS!$G$13/12)</f>
        <v>5429600.2938539628</v>
      </c>
      <c r="BA77" s="65">
        <f>+BA75*(PARÁMETROS!$G$13/12)</f>
        <v>5471130.511887948</v>
      </c>
      <c r="BB77" s="65">
        <f>+BB75*(PARÁMETROS!$G$13/12)</f>
        <v>5511057.6402407708</v>
      </c>
      <c r="BC77" s="65">
        <f>+BC75*(PARÁMETROS!$G$13/12)</f>
        <v>5549443.5590721676</v>
      </c>
      <c r="BD77" s="65">
        <f>+BD75*(PARÁMETROS!$G$13/12)</f>
        <v>5586347.7599330451</v>
      </c>
      <c r="BE77" s="65">
        <f>+BE75*(PARÁMETROS!$G$13/12)</f>
        <v>5621827.4379671179</v>
      </c>
      <c r="BF77" s="65">
        <f>+BF75*(PARÁMETROS!$G$13/12)</f>
        <v>5655937.5805535093</v>
      </c>
      <c r="BG77" s="65">
        <f>+BG75*(PARÁMETROS!$G$13/12)</f>
        <v>5688731.0525277117</v>
      </c>
      <c r="BH77" s="65">
        <f>+BH75*(PARÁMETROS!$G$13/12)</f>
        <v>5720258.6781129465</v>
      </c>
      <c r="BI77" s="65">
        <f>+BI75*(PARÁMETROS!$G$13/12)</f>
        <v>5750569.3196889507</v>
      </c>
    </row>
    <row r="78" spans="1:61" s="163" customFormat="1" x14ac:dyDescent="0.2">
      <c r="A78" s="161" t="s">
        <v>111</v>
      </c>
      <c r="B78" s="162">
        <f>-PMT(PARÁMETROS!$C$13/12,6,B75,0)</f>
        <v>70651458.77667208</v>
      </c>
      <c r="C78" s="162">
        <f>-PMT(PARÁMETROS!$C$13/12,6,C75,0)</f>
        <v>76028947.494516402</v>
      </c>
      <c r="D78" s="162">
        <f>-PMT(PARÁMETROS!$C$13/12,6,D75,0)</f>
        <v>81216787.097798571</v>
      </c>
      <c r="E78" s="162">
        <f>-PMT(PARÁMETROS!$C$13/12,6,E75,0)</f>
        <v>86221665.984866083</v>
      </c>
      <c r="F78" s="162">
        <f>-PMT(PARÁMETROS!$C$13/12,6,F75,0)</f>
        <v>91050036.672804594</v>
      </c>
      <c r="G78" s="162">
        <f>-PMT(PARÁMETROS!$C$13/12,6,G75,0)</f>
        <v>95708124.116315812</v>
      </c>
      <c r="H78" s="162">
        <f>-PMT(PARÁMETROS!$C$13/12,6,H75,0)</f>
        <v>100201933.73321187</v>
      </c>
      <c r="I78" s="162">
        <f>-PMT(PARÁMETROS!$C$13/12,6,I75,0)</f>
        <v>104537259.14687249</v>
      </c>
      <c r="J78" s="162">
        <f>-PMT(PARÁMETROS!$C$13/12,6,J75,0)</f>
        <v>108719689.65564722</v>
      </c>
      <c r="K78" s="162">
        <f>-PMT(PARÁMETROS!$C$13/12,6,K75,0)</f>
        <v>112754617.4388328</v>
      </c>
      <c r="L78" s="162">
        <f>-PMT(PARÁMETROS!$C$13/12,6,L75,0)</f>
        <v>116647244.50851542</v>
      </c>
      <c r="M78" s="162">
        <f>-PMT(PARÁMETROS!$C$13/12,6,M75,0)</f>
        <v>120402589.41624084</v>
      </c>
      <c r="N78" s="162">
        <f>-PMT(PARÁMETROS!$C$13/12,6,N75,0)</f>
        <v>124025493.723159</v>
      </c>
      <c r="O78" s="162">
        <f>-PMT(PARÁMETROS!$C$13/12,6,O75,0)</f>
        <v>128164844.7894363</v>
      </c>
      <c r="P78" s="162">
        <f>-PMT(PARÁMETROS!$C$13/12,6,P75,0)</f>
        <v>132154762.96337421</v>
      </c>
      <c r="Q78" s="162">
        <f>-PMT(PARÁMETROS!$C$13/12,6,Q75,0)</f>
        <v>136000642.85609788</v>
      </c>
      <c r="R78" s="162">
        <f>-PMT(PARÁMETROS!$C$13/12,6,R75,0)</f>
        <v>139707684.33024877</v>
      </c>
      <c r="S78" s="162">
        <f>-PMT(PARÁMETROS!$C$13/12,6,S75,0)</f>
        <v>143280899.53051397</v>
      </c>
      <c r="T78" s="162">
        <f>-PMT(PARÁMETROS!$C$13/12,6,T75,0)</f>
        <v>146725119.66034973</v>
      </c>
      <c r="U78" s="162">
        <f>-PMT(PARÁMETROS!$C$13/12,6,U75,0)</f>
        <v>150045001.514061</v>
      </c>
      <c r="V78" s="162">
        <f>-PMT(PARÁMETROS!$C$13/12,6,V75,0)</f>
        <v>153245033.77306971</v>
      </c>
      <c r="W78" s="162">
        <f>-PMT(PARÁMETROS!$C$13/12,6,W75,0)</f>
        <v>156329543.07488379</v>
      </c>
      <c r="X78" s="162">
        <f>-PMT(PARÁMETROS!$C$13/12,6,X75,0)</f>
        <v>159302699.86297348</v>
      </c>
      <c r="Y78" s="162">
        <f>-PMT(PARÁMETROS!$C$13/12,6,Y75,0)</f>
        <v>162168524.02546337</v>
      </c>
      <c r="Z78" s="162">
        <f>-PMT(PARÁMETROS!$C$13/12,6,Z75,0)</f>
        <v>164930890.33026496</v>
      </c>
      <c r="AA78" s="162">
        <f>-PMT(PARÁMETROS!$C$13/12,6,AA75,0)</f>
        <v>168102346.82050642</v>
      </c>
      <c r="AB78" s="162">
        <f>-PMT(PARÁMETROS!$C$13/12,6,AB75,0)</f>
        <v>171156669.07440531</v>
      </c>
      <c r="AC78" s="162">
        <f>-PMT(PARÁMETROS!$C$13/12,6,AC75,0)</f>
        <v>174098183.31537527</v>
      </c>
      <c r="AD78" s="162">
        <f>-PMT(PARÁMETROS!$C$13/12,6,AD75,0)</f>
        <v>176931055.98255503</v>
      </c>
      <c r="AE78" s="162">
        <f>-PMT(PARÁMETROS!$C$13/12,6,AE75,0)</f>
        <v>179659299.63226381</v>
      </c>
      <c r="AF78" s="162">
        <f>-PMT(PARÁMETROS!$C$13/12,6,AF75,0)</f>
        <v>182286778.62149283</v>
      </c>
      <c r="AG78" s="162">
        <f>-PMT(PARÁMETROS!$C$13/12,6,AG75,0)</f>
        <v>184817214.58148396</v>
      </c>
      <c r="AH78" s="162">
        <f>-PMT(PARÁMETROS!$C$13/12,6,AH75,0)</f>
        <v>187254191.68914661</v>
      </c>
      <c r="AI78" s="162">
        <f>-PMT(PARÁMETROS!$C$13/12,6,AI75,0)</f>
        <v>189601161.7437821</v>
      </c>
      <c r="AJ78" s="162">
        <f>-PMT(PARÁMETROS!$C$13/12,6,AJ75,0)</f>
        <v>191861449.05630377</v>
      </c>
      <c r="AK78" s="162">
        <f>-PMT(PARÁMETROS!$C$13/12,6,AK75,0)</f>
        <v>194038255.15787968</v>
      </c>
      <c r="AL78" s="162">
        <f>-PMT(PARÁMETROS!$C$13/12,6,AL75,0)</f>
        <v>196134663.33466658</v>
      </c>
      <c r="AM78" s="162">
        <f>-PMT(PARÁMETROS!$C$13/12,6,AM75,0)</f>
        <v>198499662.24611408</v>
      </c>
      <c r="AN78" s="162">
        <f>-PMT(PARÁMETROS!$C$13/12,6,AN75,0)</f>
        <v>200775341.70714369</v>
      </c>
      <c r="AO78" s="162">
        <f>-PMT(PARÁMETROS!$C$13/12,6,AO75,0)</f>
        <v>202965075.06570241</v>
      </c>
      <c r="AP78" s="162">
        <f>-PMT(PARÁMETROS!$C$13/12,6,AP75,0)</f>
        <v>205072108.26774034</v>
      </c>
      <c r="AQ78" s="162">
        <f>-PMT(PARÁMETROS!$C$13/12,6,AQ75,0)</f>
        <v>207099564.66883034</v>
      </c>
      <c r="AR78" s="162">
        <f>-PMT(PARÁMETROS!$C$13/12,6,AR75,0)</f>
        <v>209050449.66406676</v>
      </c>
      <c r="AS78" s="162">
        <f>-PMT(PARÁMETROS!$C$13/12,6,AS75,0)</f>
        <v>210927655.14310563</v>
      </c>
      <c r="AT78" s="162">
        <f>-PMT(PARÁMETROS!$C$13/12,6,AT75,0)</f>
        <v>212733963.7769503</v>
      </c>
      <c r="AU78" s="162">
        <f>-PMT(PARÁMETROS!$C$13/12,6,AU75,0)</f>
        <v>214472053.14283711</v>
      </c>
      <c r="AV78" s="162">
        <f>-PMT(PARÁMETROS!$C$13/12,6,AV75,0)</f>
        <v>216144499.69333529</v>
      </c>
      <c r="AW78" s="162">
        <f>-PMT(PARÁMETROS!$C$13/12,6,AW75,0)</f>
        <v>217753782.57554561</v>
      </c>
      <c r="AX78" s="162">
        <f>-PMT(PARÁMETROS!$C$13/12,6,AX75,0)</f>
        <v>219302287.30605772</v>
      </c>
      <c r="AY78" s="162">
        <f>-PMT(PARÁMETROS!$C$13/12,6,AY75,0)</f>
        <v>221147042.76907197</v>
      </c>
      <c r="AZ78" s="162">
        <f>-PMT(PARÁMETROS!$C$13/12,6,AZ75,0)</f>
        <v>222920589.63778973</v>
      </c>
      <c r="BA78" s="162">
        <f>-PMT(PARÁMETROS!$C$13/12,6,BA75,0)</f>
        <v>224625676.60384163</v>
      </c>
      <c r="BB78" s="162">
        <f>-PMT(PARÁMETROS!$C$13/12,6,BB75,0)</f>
        <v>226264946.25782147</v>
      </c>
      <c r="BC78" s="162">
        <f>-PMT(PARÁMETROS!$C$13/12,6,BC75,0)</f>
        <v>227840939.18484589</v>
      </c>
      <c r="BD78" s="162">
        <f>-PMT(PARÁMETROS!$C$13/12,6,BD75,0)</f>
        <v>229356097.90202263</v>
      </c>
      <c r="BE78" s="162">
        <f>-PMT(PARÁMETROS!$C$13/12,6,BE75,0)</f>
        <v>230812770.64393094</v>
      </c>
      <c r="BF78" s="162">
        <f>-PMT(PARÁMETROS!$C$13/12,6,BF75,0)</f>
        <v>232213215.00197968</v>
      </c>
      <c r="BG78" s="162">
        <f>-PMT(PARÁMETROS!$C$13/12,6,BG75,0)</f>
        <v>233559601.42328483</v>
      </c>
      <c r="BH78" s="162">
        <f>-PMT(PARÁMETROS!$C$13/12,6,BH75,0)</f>
        <v>234854016.57448772</v>
      </c>
      <c r="BI78" s="162">
        <f>-PMT(PARÁMETROS!$C$13/12,6,BI75,0)</f>
        <v>236098466.5757283</v>
      </c>
    </row>
    <row r="79" spans="1:61" s="46" customFormat="1" x14ac:dyDescent="0.2">
      <c r="A79" s="63" t="s">
        <v>1529</v>
      </c>
      <c r="B79" s="65">
        <f t="shared" ref="B79:AG79" si="178">+B78*25%</f>
        <v>17662864.69416802</v>
      </c>
      <c r="C79" s="65">
        <f t="shared" si="178"/>
        <v>19007236.873629101</v>
      </c>
      <c r="D79" s="65">
        <f t="shared" si="178"/>
        <v>20304196.774449643</v>
      </c>
      <c r="E79" s="65">
        <f t="shared" si="178"/>
        <v>21555416.496216521</v>
      </c>
      <c r="F79" s="65">
        <f t="shared" si="178"/>
        <v>22762509.168201149</v>
      </c>
      <c r="G79" s="65">
        <f t="shared" si="178"/>
        <v>23927031.029078953</v>
      </c>
      <c r="H79" s="65">
        <f t="shared" si="178"/>
        <v>25050483.433302969</v>
      </c>
      <c r="I79" s="65">
        <f t="shared" si="178"/>
        <v>26134314.786718123</v>
      </c>
      <c r="J79" s="65">
        <f t="shared" si="178"/>
        <v>27179922.413911805</v>
      </c>
      <c r="K79" s="65">
        <f t="shared" si="178"/>
        <v>28188654.359708201</v>
      </c>
      <c r="L79" s="65">
        <f t="shared" si="178"/>
        <v>29161811.127128854</v>
      </c>
      <c r="M79" s="65">
        <f t="shared" si="178"/>
        <v>30100647.35406021</v>
      </c>
      <c r="N79" s="65">
        <f t="shared" si="178"/>
        <v>31006373.43078975</v>
      </c>
      <c r="O79" s="65">
        <f t="shared" si="178"/>
        <v>32041211.197359074</v>
      </c>
      <c r="P79" s="65">
        <f t="shared" si="178"/>
        <v>33038690.740843553</v>
      </c>
      <c r="Q79" s="65">
        <f t="shared" si="178"/>
        <v>34000160.714024469</v>
      </c>
      <c r="R79" s="65">
        <f t="shared" si="178"/>
        <v>34926921.082562193</v>
      </c>
      <c r="S79" s="65">
        <f t="shared" si="178"/>
        <v>35820224.882628493</v>
      </c>
      <c r="T79" s="65">
        <f t="shared" si="178"/>
        <v>36681279.915087432</v>
      </c>
      <c r="U79" s="65">
        <f t="shared" si="178"/>
        <v>37511250.378515251</v>
      </c>
      <c r="V79" s="65">
        <f t="shared" si="178"/>
        <v>38311258.443267427</v>
      </c>
      <c r="W79" s="65">
        <f t="shared" si="178"/>
        <v>39082385.768720947</v>
      </c>
      <c r="X79" s="65">
        <f t="shared" si="178"/>
        <v>39825674.96574337</v>
      </c>
      <c r="Y79" s="65">
        <f t="shared" si="178"/>
        <v>40542131.006365843</v>
      </c>
      <c r="Z79" s="65">
        <f t="shared" si="178"/>
        <v>41232722.582566239</v>
      </c>
      <c r="AA79" s="65">
        <f t="shared" si="178"/>
        <v>42025586.705126606</v>
      </c>
      <c r="AB79" s="65">
        <f t="shared" si="178"/>
        <v>42789167.268601328</v>
      </c>
      <c r="AC79" s="65">
        <f t="shared" si="178"/>
        <v>43524545.828843817</v>
      </c>
      <c r="AD79" s="65">
        <f t="shared" si="178"/>
        <v>44232763.995638758</v>
      </c>
      <c r="AE79" s="65">
        <f t="shared" si="178"/>
        <v>44914824.908065952</v>
      </c>
      <c r="AF79" s="65">
        <f t="shared" si="178"/>
        <v>45571694.655373208</v>
      </c>
      <c r="AG79" s="65">
        <f t="shared" si="178"/>
        <v>46204303.64537099</v>
      </c>
      <c r="AH79" s="65">
        <f t="shared" ref="AH79:BI79" si="179">+AH78*25%</f>
        <v>46813547.922286652</v>
      </c>
      <c r="AI79" s="65">
        <f t="shared" si="179"/>
        <v>47400290.435945526</v>
      </c>
      <c r="AJ79" s="65">
        <f t="shared" si="179"/>
        <v>47965362.264075942</v>
      </c>
      <c r="AK79" s="65">
        <f t="shared" si="179"/>
        <v>48509563.78946992</v>
      </c>
      <c r="AL79" s="65">
        <f t="shared" si="179"/>
        <v>49033665.833666645</v>
      </c>
      <c r="AM79" s="65">
        <f t="shared" si="179"/>
        <v>49624915.561528519</v>
      </c>
      <c r="AN79" s="65">
        <f t="shared" si="179"/>
        <v>50193835.426785924</v>
      </c>
      <c r="AO79" s="65">
        <f t="shared" si="179"/>
        <v>50741268.766425602</v>
      </c>
      <c r="AP79" s="65">
        <f t="shared" si="179"/>
        <v>51268027.066935085</v>
      </c>
      <c r="AQ79" s="65">
        <f t="shared" si="179"/>
        <v>51774891.167207584</v>
      </c>
      <c r="AR79" s="65">
        <f t="shared" si="179"/>
        <v>52262612.41601669</v>
      </c>
      <c r="AS79" s="65">
        <f t="shared" si="179"/>
        <v>52731913.785776407</v>
      </c>
      <c r="AT79" s="65">
        <f t="shared" si="179"/>
        <v>53183490.944237575</v>
      </c>
      <c r="AU79" s="65">
        <f t="shared" si="179"/>
        <v>53618013.285709277</v>
      </c>
      <c r="AV79" s="65">
        <f t="shared" si="179"/>
        <v>54036124.923333824</v>
      </c>
      <c r="AW79" s="65">
        <f t="shared" si="179"/>
        <v>54438445.643886402</v>
      </c>
      <c r="AX79" s="65">
        <f t="shared" si="179"/>
        <v>54825571.82651443</v>
      </c>
      <c r="AY79" s="65">
        <f t="shared" si="179"/>
        <v>55286760.692267992</v>
      </c>
      <c r="AZ79" s="65">
        <f t="shared" si="179"/>
        <v>55730147.409447432</v>
      </c>
      <c r="BA79" s="65">
        <f t="shared" si="179"/>
        <v>56156419.150960408</v>
      </c>
      <c r="BB79" s="65">
        <f t="shared" si="179"/>
        <v>56566236.564455368</v>
      </c>
      <c r="BC79" s="65">
        <f t="shared" si="179"/>
        <v>56960234.796211474</v>
      </c>
      <c r="BD79" s="65">
        <f t="shared" si="179"/>
        <v>57339024.475505657</v>
      </c>
      <c r="BE79" s="65">
        <f t="shared" si="179"/>
        <v>57703192.660982735</v>
      </c>
      <c r="BF79" s="65">
        <f t="shared" si="179"/>
        <v>58053303.75049492</v>
      </c>
      <c r="BG79" s="65">
        <f t="shared" si="179"/>
        <v>58389900.355821207</v>
      </c>
      <c r="BH79" s="65">
        <f t="shared" si="179"/>
        <v>58713504.143621929</v>
      </c>
      <c r="BI79" s="65">
        <f t="shared" si="179"/>
        <v>59024616.643932074</v>
      </c>
    </row>
    <row r="80" spans="1:61" s="46" customFormat="1" x14ac:dyDescent="0.2">
      <c r="A80" s="73" t="s">
        <v>120</v>
      </c>
      <c r="B80" s="81">
        <f>+B75+B76+B77-B79</f>
        <v>444434635.30583197</v>
      </c>
      <c r="C80" s="81">
        <f>+C75+C76+C77-C79</f>
        <v>474760658.19699663</v>
      </c>
      <c r="D80" s="81">
        <f t="shared" ref="D80:BI80" si="180">+D75+D76+D77-D79</f>
        <v>504017166.35902447</v>
      </c>
      <c r="E80" s="81">
        <f t="shared" si="180"/>
        <v>532241878.61050069</v>
      </c>
      <c r="F80" s="81">
        <f t="shared" si="180"/>
        <v>559471183.53187823</v>
      </c>
      <c r="G80" s="81">
        <f t="shared" si="180"/>
        <v>585740186.37928832</v>
      </c>
      <c r="H80" s="81">
        <f t="shared" si="180"/>
        <v>611082754.34382999</v>
      </c>
      <c r="I80" s="81">
        <f t="shared" si="180"/>
        <v>635531560.21469057</v>
      </c>
      <c r="J80" s="81">
        <f t="shared" si="180"/>
        <v>659118124.50238895</v>
      </c>
      <c r="K80" s="81">
        <f t="shared" si="180"/>
        <v>681872856.07644868</v>
      </c>
      <c r="L80" s="81">
        <f t="shared" si="180"/>
        <v>703825091.36989319</v>
      </c>
      <c r="M80" s="81">
        <f t="shared" si="180"/>
        <v>725003132.20110726</v>
      </c>
      <c r="N80" s="81">
        <f t="shared" si="180"/>
        <v>749200112.98499155</v>
      </c>
      <c r="O80" s="81">
        <f t="shared" si="180"/>
        <v>772523569.20753241</v>
      </c>
      <c r="P80" s="81">
        <f t="shared" si="180"/>
        <v>795005035.59473908</v>
      </c>
      <c r="Q80" s="81">
        <f t="shared" si="180"/>
        <v>816674908.45134628</v>
      </c>
      <c r="R80" s="81">
        <f t="shared" si="180"/>
        <v>837562486.75845969</v>
      </c>
      <c r="S80" s="81">
        <f t="shared" si="180"/>
        <v>857696011.78755426</v>
      </c>
      <c r="T80" s="81">
        <f t="shared" si="180"/>
        <v>877102705.28438377</v>
      </c>
      <c r="U80" s="81">
        <f t="shared" si="180"/>
        <v>895808806.27443111</v>
      </c>
      <c r="V80" s="81">
        <f t="shared" si="180"/>
        <v>913839606.53965986</v>
      </c>
      <c r="W80" s="81">
        <f t="shared" si="180"/>
        <v>931219484.81453657</v>
      </c>
      <c r="X80" s="81">
        <f t="shared" si="180"/>
        <v>947971939.74755669</v>
      </c>
      <c r="Y80" s="81">
        <f t="shared" si="180"/>
        <v>964119621.67284119</v>
      </c>
      <c r="Z80" s="81">
        <f t="shared" si="180"/>
        <v>982658680.21669984</v>
      </c>
      <c r="AA80" s="81">
        <f t="shared" si="180"/>
        <v>1000513019.1461706</v>
      </c>
      <c r="AB80" s="81">
        <f t="shared" si="180"/>
        <v>1017707927.8225887</v>
      </c>
      <c r="AC80" s="81">
        <f t="shared" si="180"/>
        <v>1034267761.57271</v>
      </c>
      <c r="AD80" s="81">
        <f t="shared" si="180"/>
        <v>1050215976.1862456</v>
      </c>
      <c r="AE80" s="81">
        <f t="shared" si="180"/>
        <v>1065575161.1392659</v>
      </c>
      <c r="AF80" s="81">
        <f t="shared" si="180"/>
        <v>1080367071.5905387</v>
      </c>
      <c r="AG80" s="81">
        <f t="shared" si="180"/>
        <v>1094612659.1961126</v>
      </c>
      <c r="AH80" s="81">
        <f t="shared" si="180"/>
        <v>1108332101.7858033</v>
      </c>
      <c r="AI80" s="81">
        <f t="shared" si="180"/>
        <v>1121544831.9436083</v>
      </c>
      <c r="AJ80" s="81">
        <f t="shared" si="180"/>
        <v>1134269564.5325367</v>
      </c>
      <c r="AK80" s="81">
        <f t="shared" si="180"/>
        <v>1146524323.2028399</v>
      </c>
      <c r="AL80" s="81">
        <f t="shared" si="180"/>
        <v>1160349155.2351875</v>
      </c>
      <c r="AM80" s="81">
        <f t="shared" si="180"/>
        <v>1173651861.6998351</v>
      </c>
      <c r="AN80" s="81">
        <f t="shared" si="180"/>
        <v>1186452161.8315482</v>
      </c>
      <c r="AO80" s="81">
        <f t="shared" si="180"/>
        <v>1198769030.1242805</v>
      </c>
      <c r="AP80" s="81">
        <f t="shared" si="180"/>
        <v>1210620724.4579668</v>
      </c>
      <c r="AQ80" s="81">
        <f t="shared" si="180"/>
        <v>1222024813.1630492</v>
      </c>
      <c r="AR80" s="81">
        <f t="shared" si="180"/>
        <v>1232998201.0628479</v>
      </c>
      <c r="AS80" s="81">
        <f t="shared" si="180"/>
        <v>1243557154.5323858</v>
      </c>
      <c r="AT80" s="81">
        <f t="shared" si="180"/>
        <v>1253717325.6108103</v>
      </c>
      <c r="AU80" s="81">
        <f t="shared" si="180"/>
        <v>1263493775.203155</v>
      </c>
      <c r="AV80" s="81">
        <f t="shared" si="180"/>
        <v>1272900995.4058368</v>
      </c>
      <c r="AW80" s="81">
        <f t="shared" si="180"/>
        <v>1281952930.9889796</v>
      </c>
      <c r="AX80" s="81">
        <f t="shared" si="180"/>
        <v>1292736629.1520023</v>
      </c>
      <c r="AY80" s="81">
        <f t="shared" si="180"/>
        <v>1303104070.524951</v>
      </c>
      <c r="AZ80" s="81">
        <f t="shared" si="180"/>
        <v>1313071322.8531075</v>
      </c>
      <c r="BA80" s="81">
        <f t="shared" si="180"/>
        <v>1322653833.6577849</v>
      </c>
      <c r="BB80" s="81">
        <f t="shared" si="180"/>
        <v>1331866454.1773202</v>
      </c>
      <c r="BC80" s="81">
        <f t="shared" si="180"/>
        <v>1340723462.3839309</v>
      </c>
      <c r="BD80" s="81">
        <f t="shared" si="180"/>
        <v>1349238585.1121082</v>
      </c>
      <c r="BE80" s="81">
        <f t="shared" si="180"/>
        <v>1357425019.3328424</v>
      </c>
      <c r="BF80" s="81">
        <f t="shared" si="180"/>
        <v>1365295452.6066508</v>
      </c>
      <c r="BG80" s="81">
        <f t="shared" si="180"/>
        <v>1372862082.7471073</v>
      </c>
      <c r="BH80" s="81">
        <f t="shared" si="180"/>
        <v>1380136636.7253482</v>
      </c>
      <c r="BI80" s="81">
        <f t="shared" si="180"/>
        <v>1387130388.8448551</v>
      </c>
    </row>
    <row r="81" spans="1:61" x14ac:dyDescent="0.2">
      <c r="A81" s="74" t="s">
        <v>49</v>
      </c>
      <c r="B81" s="96">
        <f>+B80+B73+B67</f>
        <v>2318345468.6391654</v>
      </c>
      <c r="C81" s="96">
        <f t="shared" ref="C81:BI81" si="181">+C80+C73+C67</f>
        <v>2392100851.252552</v>
      </c>
      <c r="D81" s="96">
        <f t="shared" si="181"/>
        <v>2463366138.4238396</v>
      </c>
      <c r="E81" s="96">
        <f t="shared" si="181"/>
        <v>2532237645.2535315</v>
      </c>
      <c r="F81" s="96">
        <f t="shared" si="181"/>
        <v>2605998023.3694992</v>
      </c>
      <c r="G81" s="96">
        <f t="shared" si="181"/>
        <v>2677248330.9627142</v>
      </c>
      <c r="H81" s="96">
        <f t="shared" si="181"/>
        <v>2746086098.6186399</v>
      </c>
      <c r="I81" s="96">
        <f t="shared" si="181"/>
        <v>2812605261.1004128</v>
      </c>
      <c r="J81" s="96">
        <f t="shared" si="181"/>
        <v>2876896291.8841243</v>
      </c>
      <c r="K81" s="96">
        <f t="shared" si="181"/>
        <v>2939046332.6693468</v>
      </c>
      <c r="L81" s="96">
        <f t="shared" si="181"/>
        <v>2999139318.053</v>
      </c>
      <c r="M81" s="96">
        <f t="shared" si="181"/>
        <v>3057256095.547595</v>
      </c>
      <c r="N81" s="96">
        <f t="shared" si="181"/>
        <v>3114557234.4322538</v>
      </c>
      <c r="O81" s="96">
        <f t="shared" si="181"/>
        <v>3170013878.7174568</v>
      </c>
      <c r="P81" s="96">
        <f t="shared" si="181"/>
        <v>3223697077.5652657</v>
      </c>
      <c r="Q81" s="96">
        <f t="shared" si="181"/>
        <v>3275675242.2892094</v>
      </c>
      <c r="R81" s="96">
        <f t="shared" si="181"/>
        <v>3331671027.031919</v>
      </c>
      <c r="S81" s="96">
        <f t="shared" si="181"/>
        <v>3385870549.2425747</v>
      </c>
      <c r="T81" s="96">
        <f t="shared" si="181"/>
        <v>3438343337.725174</v>
      </c>
      <c r="U81" s="96">
        <f t="shared" si="181"/>
        <v>3489156332.49757</v>
      </c>
      <c r="V81" s="96">
        <f t="shared" si="181"/>
        <v>3538373981.9387736</v>
      </c>
      <c r="W81" s="96">
        <f t="shared" si="181"/>
        <v>3586058336.2921996</v>
      </c>
      <c r="X81" s="96">
        <f t="shared" si="181"/>
        <v>3632269137.6616602</v>
      </c>
      <c r="Y81" s="96">
        <f t="shared" si="181"/>
        <v>3677063906.6318321</v>
      </c>
      <c r="Z81" s="96">
        <f t="shared" si="181"/>
        <v>3721551333.2353177</v>
      </c>
      <c r="AA81" s="96">
        <f t="shared" si="181"/>
        <v>3764727986.9803782</v>
      </c>
      <c r="AB81" s="96">
        <f t="shared" si="181"/>
        <v>3806644501.6050282</v>
      </c>
      <c r="AC81" s="96">
        <f t="shared" si="181"/>
        <v>3847349612.0066094</v>
      </c>
      <c r="AD81" s="96">
        <f t="shared" si="181"/>
        <v>3891481174.2131968</v>
      </c>
      <c r="AE81" s="96">
        <f t="shared" si="181"/>
        <v>3934323372.5045547</v>
      </c>
      <c r="AF81" s="96">
        <f t="shared" si="181"/>
        <v>3975926180.9707747</v>
      </c>
      <c r="AG81" s="96">
        <f t="shared" si="181"/>
        <v>4016337695.3374567</v>
      </c>
      <c r="AH81" s="96">
        <f t="shared" si="181"/>
        <v>4055604203.8795428</v>
      </c>
      <c r="AI81" s="96">
        <f t="shared" si="181"/>
        <v>4093770255.6584973</v>
      </c>
      <c r="AJ81" s="96">
        <f t="shared" si="181"/>
        <v>4130878726.1838913</v>
      </c>
      <c r="AK81" s="96">
        <f t="shared" si="181"/>
        <v>4166970880.5966563</v>
      </c>
      <c r="AL81" s="96">
        <f t="shared" si="181"/>
        <v>4202069380.3250933</v>
      </c>
      <c r="AM81" s="96">
        <f t="shared" si="181"/>
        <v>4236277102.3751874</v>
      </c>
      <c r="AN81" s="96">
        <f t="shared" si="181"/>
        <v>4269628508.1873598</v>
      </c>
      <c r="AO81" s="96">
        <f t="shared" si="181"/>
        <v>4302156751.3784752</v>
      </c>
      <c r="AP81" s="96">
        <f t="shared" si="181"/>
        <v>4337220264.633215</v>
      </c>
      <c r="AQ81" s="96">
        <f t="shared" si="181"/>
        <v>4371406225.7977962</v>
      </c>
      <c r="AR81" s="96">
        <f t="shared" si="181"/>
        <v>4404748639.6993237</v>
      </c>
      <c r="AS81" s="96">
        <f t="shared" si="181"/>
        <v>4437280219.2788734</v>
      </c>
      <c r="AT81" s="96">
        <f t="shared" si="181"/>
        <v>4469032434.7592249</v>
      </c>
      <c r="AU81" s="96">
        <f t="shared" si="181"/>
        <v>4500035560.9415264</v>
      </c>
      <c r="AV81" s="96">
        <f t="shared" si="181"/>
        <v>4530318722.702055</v>
      </c>
      <c r="AW81" s="96">
        <f t="shared" si="181"/>
        <v>4559909938.7576151</v>
      </c>
      <c r="AX81" s="96">
        <f t="shared" si="181"/>
        <v>4591074326.7114697</v>
      </c>
      <c r="AY81" s="96">
        <f t="shared" si="181"/>
        <v>4621670579.8079224</v>
      </c>
      <c r="AZ81" s="96">
        <f t="shared" si="181"/>
        <v>4651721223.2006512</v>
      </c>
      <c r="BA81" s="96">
        <f t="shared" si="181"/>
        <v>4681247916.4034262</v>
      </c>
      <c r="BB81" s="96">
        <f t="shared" si="181"/>
        <v>4713895619.167098</v>
      </c>
      <c r="BC81" s="96">
        <f t="shared" si="181"/>
        <v>4745938851.184865</v>
      </c>
      <c r="BD81" s="96">
        <f t="shared" si="181"/>
        <v>4777401522.794961</v>
      </c>
      <c r="BE81" s="96">
        <f t="shared" si="181"/>
        <v>4808306626.2509117</v>
      </c>
      <c r="BF81" s="96">
        <f t="shared" si="181"/>
        <v>4838676271.0635319</v>
      </c>
      <c r="BG81" s="96">
        <f t="shared" si="181"/>
        <v>4868531717.9826937</v>
      </c>
      <c r="BH81" s="96">
        <f t="shared" si="181"/>
        <v>4897893411.6712503</v>
      </c>
      <c r="BI81" s="96">
        <f t="shared" si="181"/>
        <v>4926781012.1214123</v>
      </c>
    </row>
    <row r="82" spans="1:61" ht="13.5" thickBot="1" x14ac:dyDescent="0.25">
      <c r="B82" s="97"/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  <c r="AA82" s="69"/>
      <c r="AB82" s="69"/>
      <c r="AC82" s="69"/>
      <c r="AD82" s="69"/>
      <c r="AE82" s="69"/>
      <c r="AF82" s="69"/>
      <c r="AG82" s="69"/>
      <c r="AH82" s="69"/>
      <c r="AI82" s="69"/>
      <c r="AJ82" s="69"/>
      <c r="AK82" s="69"/>
      <c r="AL82" s="69"/>
      <c r="AM82" s="69"/>
      <c r="AN82" s="69"/>
      <c r="AO82" s="69"/>
      <c r="AP82" s="69"/>
      <c r="AQ82" s="69"/>
      <c r="AR82" s="69"/>
      <c r="AS82" s="69"/>
      <c r="AT82" s="69"/>
      <c r="AU82" s="69"/>
      <c r="AV82" s="69"/>
      <c r="AW82" s="69"/>
      <c r="AX82" s="69"/>
      <c r="AY82" s="69"/>
      <c r="AZ82" s="69"/>
      <c r="BA82" s="69"/>
      <c r="BB82" s="69"/>
      <c r="BC82" s="69"/>
      <c r="BD82" s="69"/>
      <c r="BE82" s="69"/>
      <c r="BF82" s="69"/>
      <c r="BG82" s="69"/>
      <c r="BH82" s="69"/>
      <c r="BI82" s="69"/>
    </row>
    <row r="83" spans="1:61" x14ac:dyDescent="0.2">
      <c r="A83" s="47" t="str">
        <f>+'EF. Mensuales'!A14</f>
        <v>Obligaciones Financieras</v>
      </c>
      <c r="B83" s="40">
        <f t="shared" ref="B83:BI83" si="182">+B$2</f>
        <v>44957</v>
      </c>
      <c r="C83" s="40">
        <f t="shared" si="182"/>
        <v>44985</v>
      </c>
      <c r="D83" s="40">
        <f t="shared" si="182"/>
        <v>45016</v>
      </c>
      <c r="E83" s="40">
        <f t="shared" si="182"/>
        <v>45046</v>
      </c>
      <c r="F83" s="40">
        <f t="shared" si="182"/>
        <v>45077</v>
      </c>
      <c r="G83" s="40">
        <f t="shared" si="182"/>
        <v>45107</v>
      </c>
      <c r="H83" s="40">
        <f t="shared" si="182"/>
        <v>45138</v>
      </c>
      <c r="I83" s="40">
        <f t="shared" si="182"/>
        <v>45169</v>
      </c>
      <c r="J83" s="40">
        <f t="shared" si="182"/>
        <v>45199</v>
      </c>
      <c r="K83" s="40">
        <f t="shared" si="182"/>
        <v>45230</v>
      </c>
      <c r="L83" s="40">
        <f t="shared" si="182"/>
        <v>45260</v>
      </c>
      <c r="M83" s="40">
        <f t="shared" si="182"/>
        <v>45291</v>
      </c>
      <c r="N83" s="40">
        <f t="shared" si="182"/>
        <v>45322</v>
      </c>
      <c r="O83" s="40">
        <f t="shared" si="182"/>
        <v>45351</v>
      </c>
      <c r="P83" s="40">
        <f t="shared" si="182"/>
        <v>45382</v>
      </c>
      <c r="Q83" s="40">
        <f t="shared" si="182"/>
        <v>45412</v>
      </c>
      <c r="R83" s="40">
        <f t="shared" si="182"/>
        <v>45443</v>
      </c>
      <c r="S83" s="40">
        <f t="shared" si="182"/>
        <v>45473</v>
      </c>
      <c r="T83" s="40">
        <f t="shared" si="182"/>
        <v>45504</v>
      </c>
      <c r="U83" s="40">
        <f t="shared" si="182"/>
        <v>45535</v>
      </c>
      <c r="V83" s="40">
        <f t="shared" si="182"/>
        <v>45565</v>
      </c>
      <c r="W83" s="40">
        <f t="shared" si="182"/>
        <v>45596</v>
      </c>
      <c r="X83" s="40">
        <f t="shared" si="182"/>
        <v>45626</v>
      </c>
      <c r="Y83" s="40">
        <f t="shared" si="182"/>
        <v>45657</v>
      </c>
      <c r="Z83" s="40">
        <f t="shared" si="182"/>
        <v>45688</v>
      </c>
      <c r="AA83" s="40">
        <f t="shared" si="182"/>
        <v>45716</v>
      </c>
      <c r="AB83" s="40">
        <f t="shared" si="182"/>
        <v>45747</v>
      </c>
      <c r="AC83" s="40">
        <f t="shared" si="182"/>
        <v>45777</v>
      </c>
      <c r="AD83" s="40">
        <f t="shared" si="182"/>
        <v>45808</v>
      </c>
      <c r="AE83" s="40">
        <f t="shared" si="182"/>
        <v>45838</v>
      </c>
      <c r="AF83" s="40">
        <f t="shared" si="182"/>
        <v>45869</v>
      </c>
      <c r="AG83" s="40">
        <f t="shared" si="182"/>
        <v>45900</v>
      </c>
      <c r="AH83" s="40">
        <f t="shared" si="182"/>
        <v>45930</v>
      </c>
      <c r="AI83" s="40">
        <f t="shared" si="182"/>
        <v>45961</v>
      </c>
      <c r="AJ83" s="40">
        <f t="shared" si="182"/>
        <v>45991</v>
      </c>
      <c r="AK83" s="40">
        <f t="shared" si="182"/>
        <v>46022</v>
      </c>
      <c r="AL83" s="40">
        <f t="shared" si="182"/>
        <v>46053</v>
      </c>
      <c r="AM83" s="40">
        <f t="shared" si="182"/>
        <v>46081</v>
      </c>
      <c r="AN83" s="40">
        <f t="shared" si="182"/>
        <v>46112</v>
      </c>
      <c r="AO83" s="40">
        <f t="shared" si="182"/>
        <v>46142</v>
      </c>
      <c r="AP83" s="40">
        <f t="shared" si="182"/>
        <v>46173</v>
      </c>
      <c r="AQ83" s="40">
        <f t="shared" si="182"/>
        <v>46203</v>
      </c>
      <c r="AR83" s="40">
        <f t="shared" si="182"/>
        <v>46234</v>
      </c>
      <c r="AS83" s="40">
        <f t="shared" si="182"/>
        <v>46265</v>
      </c>
      <c r="AT83" s="40">
        <f t="shared" si="182"/>
        <v>46295</v>
      </c>
      <c r="AU83" s="40">
        <f t="shared" si="182"/>
        <v>46326</v>
      </c>
      <c r="AV83" s="40">
        <f t="shared" si="182"/>
        <v>46356</v>
      </c>
      <c r="AW83" s="40">
        <f t="shared" si="182"/>
        <v>46387</v>
      </c>
      <c r="AX83" s="40">
        <f t="shared" si="182"/>
        <v>46418</v>
      </c>
      <c r="AY83" s="40">
        <f t="shared" si="182"/>
        <v>46446</v>
      </c>
      <c r="AZ83" s="40">
        <f t="shared" si="182"/>
        <v>46477</v>
      </c>
      <c r="BA83" s="40">
        <f t="shared" si="182"/>
        <v>46507</v>
      </c>
      <c r="BB83" s="40">
        <f t="shared" si="182"/>
        <v>46538</v>
      </c>
      <c r="BC83" s="40">
        <f t="shared" si="182"/>
        <v>46568</v>
      </c>
      <c r="BD83" s="40">
        <f t="shared" si="182"/>
        <v>46599</v>
      </c>
      <c r="BE83" s="40">
        <f t="shared" si="182"/>
        <v>46630</v>
      </c>
      <c r="BF83" s="40">
        <f t="shared" si="182"/>
        <v>46660</v>
      </c>
      <c r="BG83" s="40">
        <f t="shared" si="182"/>
        <v>46691</v>
      </c>
      <c r="BH83" s="40">
        <f t="shared" si="182"/>
        <v>46721</v>
      </c>
      <c r="BI83" s="40">
        <f t="shared" si="182"/>
        <v>46752</v>
      </c>
    </row>
    <row r="84" spans="1:61" x14ac:dyDescent="0.2">
      <c r="A84" s="64" t="s">
        <v>33</v>
      </c>
      <c r="B84" s="65">
        <f>+'EF. Anuales'!H14</f>
        <v>0</v>
      </c>
      <c r="C84" s="65">
        <f t="shared" ref="C84:AH84" si="183">+B88</f>
        <v>0</v>
      </c>
      <c r="D84" s="65">
        <f t="shared" si="183"/>
        <v>0</v>
      </c>
      <c r="E84" s="65">
        <f t="shared" si="183"/>
        <v>0</v>
      </c>
      <c r="F84" s="65">
        <f t="shared" si="183"/>
        <v>0</v>
      </c>
      <c r="G84" s="65">
        <f t="shared" si="183"/>
        <v>0</v>
      </c>
      <c r="H84" s="65">
        <f t="shared" si="183"/>
        <v>0</v>
      </c>
      <c r="I84" s="65">
        <f t="shared" si="183"/>
        <v>0</v>
      </c>
      <c r="J84" s="65">
        <f t="shared" si="183"/>
        <v>0</v>
      </c>
      <c r="K84" s="65">
        <f t="shared" si="183"/>
        <v>0</v>
      </c>
      <c r="L84" s="65">
        <f t="shared" si="183"/>
        <v>0</v>
      </c>
      <c r="M84" s="65">
        <f t="shared" si="183"/>
        <v>0</v>
      </c>
      <c r="N84" s="65">
        <f t="shared" si="183"/>
        <v>0</v>
      </c>
      <c r="O84" s="65">
        <f t="shared" si="183"/>
        <v>0</v>
      </c>
      <c r="P84" s="65">
        <f t="shared" si="183"/>
        <v>0</v>
      </c>
      <c r="Q84" s="65">
        <f t="shared" si="183"/>
        <v>0</v>
      </c>
      <c r="R84" s="65">
        <f t="shared" si="183"/>
        <v>0</v>
      </c>
      <c r="S84" s="65">
        <f t="shared" si="183"/>
        <v>0</v>
      </c>
      <c r="T84" s="65">
        <f t="shared" si="183"/>
        <v>0</v>
      </c>
      <c r="U84" s="65">
        <f t="shared" si="183"/>
        <v>0</v>
      </c>
      <c r="V84" s="65">
        <f t="shared" si="183"/>
        <v>0</v>
      </c>
      <c r="W84" s="65">
        <f t="shared" si="183"/>
        <v>0</v>
      </c>
      <c r="X84" s="65">
        <f t="shared" si="183"/>
        <v>0</v>
      </c>
      <c r="Y84" s="65">
        <f t="shared" si="183"/>
        <v>0</v>
      </c>
      <c r="Z84" s="65">
        <f t="shared" si="183"/>
        <v>0</v>
      </c>
      <c r="AA84" s="65">
        <f t="shared" si="183"/>
        <v>0</v>
      </c>
      <c r="AB84" s="65">
        <f t="shared" si="183"/>
        <v>0</v>
      </c>
      <c r="AC84" s="65">
        <f t="shared" si="183"/>
        <v>0</v>
      </c>
      <c r="AD84" s="65">
        <f t="shared" si="183"/>
        <v>0</v>
      </c>
      <c r="AE84" s="65">
        <f t="shared" si="183"/>
        <v>0</v>
      </c>
      <c r="AF84" s="65">
        <f t="shared" si="183"/>
        <v>0</v>
      </c>
      <c r="AG84" s="65">
        <f t="shared" si="183"/>
        <v>205970504.53882563</v>
      </c>
      <c r="AH84" s="65">
        <f t="shared" si="183"/>
        <v>211453392.57029438</v>
      </c>
      <c r="AI84" s="65">
        <f t="shared" ref="AI84:BI84" si="184">+AH88</f>
        <v>308370602.5180797</v>
      </c>
      <c r="AJ84" s="65">
        <f t="shared" si="184"/>
        <v>299804752.44813305</v>
      </c>
      <c r="AK84" s="65">
        <f t="shared" si="184"/>
        <v>291476842.65790713</v>
      </c>
      <c r="AL84" s="65">
        <f t="shared" si="184"/>
        <v>454926898.49250662</v>
      </c>
      <c r="AM84" s="65">
        <f t="shared" si="184"/>
        <v>517375921.40263742</v>
      </c>
      <c r="AN84" s="65">
        <f t="shared" si="184"/>
        <v>622965072.83792448</v>
      </c>
      <c r="AO84" s="65">
        <f t="shared" si="184"/>
        <v>702121828.93998802</v>
      </c>
      <c r="AP84" s="65">
        <f t="shared" si="184"/>
        <v>682618444.80276608</v>
      </c>
      <c r="AQ84" s="65">
        <f t="shared" si="184"/>
        <v>664915724.32569838</v>
      </c>
      <c r="AR84" s="65">
        <f t="shared" si="184"/>
        <v>796078874.77123868</v>
      </c>
      <c r="AS84" s="65">
        <f t="shared" si="184"/>
        <v>958956333.88856697</v>
      </c>
      <c r="AT84" s="65">
        <f t="shared" si="184"/>
        <v>989918147.28520894</v>
      </c>
      <c r="AU84" s="65">
        <f t="shared" si="184"/>
        <v>1077609904.4287715</v>
      </c>
      <c r="AV84" s="65">
        <f t="shared" si="184"/>
        <v>1047676295.9724168</v>
      </c>
      <c r="AW84" s="65">
        <f t="shared" si="184"/>
        <v>1018574176.6398497</v>
      </c>
      <c r="AX84" s="65">
        <f t="shared" si="184"/>
        <v>1214602935.8647268</v>
      </c>
      <c r="AY84" s="65">
        <f t="shared" si="184"/>
        <v>1256985632.1696393</v>
      </c>
      <c r="AZ84" s="65">
        <f t="shared" si="184"/>
        <v>1365844684.8352149</v>
      </c>
      <c r="BA84" s="65">
        <f t="shared" si="184"/>
        <v>1434841947.3503833</v>
      </c>
      <c r="BB84" s="65">
        <f t="shared" si="184"/>
        <v>1394985226.5906503</v>
      </c>
      <c r="BC84" s="65">
        <f t="shared" si="184"/>
        <v>1363602694.8946621</v>
      </c>
      <c r="BD84" s="65">
        <f t="shared" si="184"/>
        <v>1492071230.123322</v>
      </c>
      <c r="BE84" s="65">
        <f t="shared" si="184"/>
        <v>1644015879.8981318</v>
      </c>
      <c r="BF84" s="65">
        <f t="shared" si="184"/>
        <v>1666362264.07131</v>
      </c>
      <c r="BG84" s="65">
        <f t="shared" si="184"/>
        <v>1742098306.8944058</v>
      </c>
      <c r="BH84" s="65">
        <f t="shared" si="184"/>
        <v>1785752334.7187231</v>
      </c>
      <c r="BI84" s="65">
        <f t="shared" si="184"/>
        <v>1835713610.3430939</v>
      </c>
    </row>
    <row r="85" spans="1:61" x14ac:dyDescent="0.2">
      <c r="A85" s="44" t="s">
        <v>115</v>
      </c>
      <c r="B85" s="65">
        <f t="shared" ref="B85:BI85" si="185">+B84/36</f>
        <v>0</v>
      </c>
      <c r="C85" s="65">
        <f t="shared" si="185"/>
        <v>0</v>
      </c>
      <c r="D85" s="65">
        <f t="shared" si="185"/>
        <v>0</v>
      </c>
      <c r="E85" s="65">
        <f t="shared" si="185"/>
        <v>0</v>
      </c>
      <c r="F85" s="65">
        <f t="shared" si="185"/>
        <v>0</v>
      </c>
      <c r="G85" s="65">
        <f t="shared" si="185"/>
        <v>0</v>
      </c>
      <c r="H85" s="65">
        <f t="shared" si="185"/>
        <v>0</v>
      </c>
      <c r="I85" s="65">
        <f t="shared" si="185"/>
        <v>0</v>
      </c>
      <c r="J85" s="65">
        <f t="shared" si="185"/>
        <v>0</v>
      </c>
      <c r="K85" s="65">
        <f t="shared" si="185"/>
        <v>0</v>
      </c>
      <c r="L85" s="65">
        <f t="shared" si="185"/>
        <v>0</v>
      </c>
      <c r="M85" s="65">
        <f t="shared" si="185"/>
        <v>0</v>
      </c>
      <c r="N85" s="65">
        <f t="shared" si="185"/>
        <v>0</v>
      </c>
      <c r="O85" s="65">
        <f t="shared" si="185"/>
        <v>0</v>
      </c>
      <c r="P85" s="65">
        <f t="shared" si="185"/>
        <v>0</v>
      </c>
      <c r="Q85" s="65">
        <f t="shared" si="185"/>
        <v>0</v>
      </c>
      <c r="R85" s="65">
        <f t="shared" si="185"/>
        <v>0</v>
      </c>
      <c r="S85" s="65">
        <f t="shared" si="185"/>
        <v>0</v>
      </c>
      <c r="T85" s="65">
        <f t="shared" si="185"/>
        <v>0</v>
      </c>
      <c r="U85" s="65">
        <f t="shared" si="185"/>
        <v>0</v>
      </c>
      <c r="V85" s="65">
        <f t="shared" si="185"/>
        <v>0</v>
      </c>
      <c r="W85" s="65">
        <f t="shared" si="185"/>
        <v>0</v>
      </c>
      <c r="X85" s="65">
        <f t="shared" si="185"/>
        <v>0</v>
      </c>
      <c r="Y85" s="65">
        <f t="shared" si="185"/>
        <v>0</v>
      </c>
      <c r="Z85" s="65">
        <f t="shared" si="185"/>
        <v>0</v>
      </c>
      <c r="AA85" s="65">
        <f t="shared" si="185"/>
        <v>0</v>
      </c>
      <c r="AB85" s="65">
        <f t="shared" si="185"/>
        <v>0</v>
      </c>
      <c r="AC85" s="65">
        <f t="shared" si="185"/>
        <v>0</v>
      </c>
      <c r="AD85" s="65">
        <f t="shared" si="185"/>
        <v>0</v>
      </c>
      <c r="AE85" s="65">
        <f t="shared" si="185"/>
        <v>0</v>
      </c>
      <c r="AF85" s="65">
        <f t="shared" si="185"/>
        <v>0</v>
      </c>
      <c r="AG85" s="65">
        <f t="shared" si="185"/>
        <v>5721402.9038562672</v>
      </c>
      <c r="AH85" s="65">
        <f t="shared" si="185"/>
        <v>5873705.3491748441</v>
      </c>
      <c r="AI85" s="65">
        <f t="shared" si="185"/>
        <v>8565850.0699466579</v>
      </c>
      <c r="AJ85" s="65">
        <f t="shared" si="185"/>
        <v>8327909.7902259184</v>
      </c>
      <c r="AK85" s="65">
        <f t="shared" si="185"/>
        <v>8096578.9627196426</v>
      </c>
      <c r="AL85" s="65">
        <f t="shared" si="185"/>
        <v>12636858.291458517</v>
      </c>
      <c r="AM85" s="65">
        <f t="shared" si="185"/>
        <v>14371553.372295484</v>
      </c>
      <c r="AN85" s="65">
        <f t="shared" si="185"/>
        <v>17304585.356609013</v>
      </c>
      <c r="AO85" s="65">
        <f t="shared" si="185"/>
        <v>19503384.137221888</v>
      </c>
      <c r="AP85" s="65">
        <f t="shared" si="185"/>
        <v>18961623.466743503</v>
      </c>
      <c r="AQ85" s="65">
        <f t="shared" si="185"/>
        <v>18469881.231269401</v>
      </c>
      <c r="AR85" s="65">
        <f t="shared" si="185"/>
        <v>22113302.076978851</v>
      </c>
      <c r="AS85" s="65">
        <f t="shared" si="185"/>
        <v>26637675.941349082</v>
      </c>
      <c r="AT85" s="65">
        <f t="shared" si="185"/>
        <v>27497726.313478027</v>
      </c>
      <c r="AU85" s="65">
        <f t="shared" si="185"/>
        <v>29933608.456354763</v>
      </c>
      <c r="AV85" s="65">
        <f t="shared" si="185"/>
        <v>29102119.332567133</v>
      </c>
      <c r="AW85" s="65">
        <f t="shared" si="185"/>
        <v>28293727.128884714</v>
      </c>
      <c r="AX85" s="65">
        <f t="shared" si="185"/>
        <v>33738970.440686852</v>
      </c>
      <c r="AY85" s="65">
        <f t="shared" si="185"/>
        <v>34916267.560267761</v>
      </c>
      <c r="AZ85" s="65">
        <f t="shared" si="185"/>
        <v>37940130.134311527</v>
      </c>
      <c r="BA85" s="65">
        <f t="shared" si="185"/>
        <v>39856720.759732872</v>
      </c>
      <c r="BB85" s="65">
        <f t="shared" si="185"/>
        <v>38749589.627518065</v>
      </c>
      <c r="BC85" s="65">
        <f t="shared" si="185"/>
        <v>37877852.635962836</v>
      </c>
      <c r="BD85" s="65">
        <f t="shared" si="185"/>
        <v>41446423.058981165</v>
      </c>
      <c r="BE85" s="65">
        <f t="shared" si="185"/>
        <v>45667107.774948105</v>
      </c>
      <c r="BF85" s="65">
        <f t="shared" si="185"/>
        <v>46287840.668647498</v>
      </c>
      <c r="BG85" s="65">
        <f t="shared" si="185"/>
        <v>48391619.635955721</v>
      </c>
      <c r="BH85" s="65">
        <f t="shared" si="185"/>
        <v>49604231.519964531</v>
      </c>
      <c r="BI85" s="65">
        <f t="shared" si="185"/>
        <v>50992044.731752604</v>
      </c>
    </row>
    <row r="86" spans="1:61" x14ac:dyDescent="0.2">
      <c r="A86" s="64" t="s">
        <v>34</v>
      </c>
      <c r="B86" s="65">
        <f>+B84*(PARÁMETROS!$C$14/12)</f>
        <v>0</v>
      </c>
      <c r="C86" s="65">
        <f>+C84*(PARÁMETROS!$C$14/12)</f>
        <v>0</v>
      </c>
      <c r="D86" s="65">
        <f>+D84*(PARÁMETROS!$C$14/12)</f>
        <v>0</v>
      </c>
      <c r="E86" s="65">
        <f>+E84*(PARÁMETROS!$C$14/12)</f>
        <v>0</v>
      </c>
      <c r="F86" s="65">
        <f>+F84*(PARÁMETROS!$C$14/12)</f>
        <v>0</v>
      </c>
      <c r="G86" s="65">
        <f>+G84*(PARÁMETROS!$C$14/12)</f>
        <v>0</v>
      </c>
      <c r="H86" s="65">
        <f>+H84*(PARÁMETROS!$C$14/12)</f>
        <v>0</v>
      </c>
      <c r="I86" s="65">
        <f>+I84*(PARÁMETROS!$C$14/12)</f>
        <v>0</v>
      </c>
      <c r="J86" s="65">
        <f>+J84*(PARÁMETROS!$C$14/12)</f>
        <v>0</v>
      </c>
      <c r="K86" s="65">
        <f>+K84*(PARÁMETROS!$C$14/12)</f>
        <v>0</v>
      </c>
      <c r="L86" s="65">
        <f>+L84*(PARÁMETROS!$C$14/12)</f>
        <v>0</v>
      </c>
      <c r="M86" s="65">
        <f>+M84*(PARÁMETROS!$C$14/12)</f>
        <v>0</v>
      </c>
      <c r="N86" s="65">
        <f>+N84*(PARÁMETROS!$D$14/12)</f>
        <v>0</v>
      </c>
      <c r="O86" s="65">
        <f>+O84*(PARÁMETROS!$D$14/12)</f>
        <v>0</v>
      </c>
      <c r="P86" s="65">
        <f>+P84*(PARÁMETROS!$D$14/12)</f>
        <v>0</v>
      </c>
      <c r="Q86" s="65">
        <f>+Q84*(PARÁMETROS!$D$14/12)</f>
        <v>0</v>
      </c>
      <c r="R86" s="65">
        <f>+R84*(PARÁMETROS!$D$14/12)</f>
        <v>0</v>
      </c>
      <c r="S86" s="65">
        <f>+S84*(PARÁMETROS!$D$14/12)</f>
        <v>0</v>
      </c>
      <c r="T86" s="65">
        <f>+T84*(PARÁMETROS!$D$14/12)</f>
        <v>0</v>
      </c>
      <c r="U86" s="65">
        <f>+U84*(PARÁMETROS!$D$14/12)</f>
        <v>0</v>
      </c>
      <c r="V86" s="65">
        <f>+V84*(PARÁMETROS!$D$14/12)</f>
        <v>0</v>
      </c>
      <c r="W86" s="65">
        <f>+W84*(PARÁMETROS!$D$14/12)</f>
        <v>0</v>
      </c>
      <c r="X86" s="65">
        <f>+X84*(PARÁMETROS!$D$14/12)</f>
        <v>0</v>
      </c>
      <c r="Y86" s="65">
        <f>+Y84*(PARÁMETROS!$D$14/12)</f>
        <v>0</v>
      </c>
      <c r="Z86" s="65">
        <f>+Z84*(PARÁMETROS!$E$14/12)</f>
        <v>0</v>
      </c>
      <c r="AA86" s="65">
        <f>+AA84*(PARÁMETROS!$E$14/12)</f>
        <v>0</v>
      </c>
      <c r="AB86" s="65">
        <f>+AB84*(PARÁMETROS!$E$14/12)</f>
        <v>0</v>
      </c>
      <c r="AC86" s="65">
        <f>+AC84*(PARÁMETROS!$E$14/12)</f>
        <v>0</v>
      </c>
      <c r="AD86" s="65">
        <f>+AD84*(PARÁMETROS!$E$14/12)</f>
        <v>0</v>
      </c>
      <c r="AE86" s="65">
        <f>+AE84*(PARÁMETROS!$E$14/12)</f>
        <v>0</v>
      </c>
      <c r="AF86" s="65">
        <f>+AF84*(PARÁMETROS!$E$14/12)</f>
        <v>0</v>
      </c>
      <c r="AG86" s="65">
        <f>+AG84*(PARÁMETROS!$E$14/12)</f>
        <v>2059705.0453882564</v>
      </c>
      <c r="AH86" s="65">
        <f>+AH84*(PARÁMETROS!$E$14/12)</f>
        <v>2114533.9257029439</v>
      </c>
      <c r="AI86" s="65">
        <f>+AI84*(PARÁMETROS!$E$14/12)</f>
        <v>3083706.0251807971</v>
      </c>
      <c r="AJ86" s="65">
        <f>+AJ84*(PARÁMETROS!$E$14/12)</f>
        <v>2998047.5244813305</v>
      </c>
      <c r="AK86" s="65">
        <f>+AK84*(PARÁMETROS!$E$14/12)</f>
        <v>2914768.4265790712</v>
      </c>
      <c r="AL86" s="65">
        <f>+AL84*(PARÁMETROS!$F$14/12)</f>
        <v>3791057.4874375551</v>
      </c>
      <c r="AM86" s="65">
        <f>+AM84*(PARÁMETROS!$F$14/12)</f>
        <v>4311466.011688645</v>
      </c>
      <c r="AN86" s="65">
        <f>+AN84*(PARÁMETROS!$F$14/12)</f>
        <v>5191375.6069827043</v>
      </c>
      <c r="AO86" s="65">
        <f>+AO84*(PARÁMETROS!$F$14/12)</f>
        <v>5851015.2411665665</v>
      </c>
      <c r="AP86" s="65">
        <f>+AP84*(PARÁMETROS!$F$14/12)</f>
        <v>5688487.0400230503</v>
      </c>
      <c r="AQ86" s="65">
        <f>+AQ84*(PARÁMETROS!$F$14/12)</f>
        <v>5540964.3693808196</v>
      </c>
      <c r="AR86" s="65">
        <f>+AR84*(PARÁMETROS!$F$14/12)</f>
        <v>6633990.6230936553</v>
      </c>
      <c r="AS86" s="65">
        <f>+AS84*(PARÁMETROS!$F$14/12)</f>
        <v>7991302.7824047245</v>
      </c>
      <c r="AT86" s="65">
        <f>+AT84*(PARÁMETROS!$F$14/12)</f>
        <v>8249317.8940434074</v>
      </c>
      <c r="AU86" s="65">
        <f>+AU84*(PARÁMETROS!$F$14/12)</f>
        <v>8980082.5369064286</v>
      </c>
      <c r="AV86" s="65">
        <f>+AV84*(PARÁMETROS!$F$14/12)</f>
        <v>8730635.7997701392</v>
      </c>
      <c r="AW86" s="65">
        <f>+AW84*(PARÁMETROS!$F$14/12)</f>
        <v>8488118.1386654135</v>
      </c>
      <c r="AX86" s="65">
        <f>+AX84*(PARÁMETROS!$G$14/12)</f>
        <v>8603437.4623751491</v>
      </c>
      <c r="AY86" s="65">
        <f>+AY84*(PARÁMETROS!$G$14/12)</f>
        <v>8903648.2278682794</v>
      </c>
      <c r="AZ86" s="65">
        <f>+AZ84*(PARÁMETROS!$G$14/12)</f>
        <v>9674733.1842494383</v>
      </c>
      <c r="BA86" s="65">
        <f>+BA84*(PARÁMETROS!$G$14/12)</f>
        <v>10163463.793731883</v>
      </c>
      <c r="BB86" s="65">
        <f>+BB84*(PARÁMETROS!$G$14/12)</f>
        <v>9881145.355017107</v>
      </c>
      <c r="BC86" s="65">
        <f>+BC84*(PARÁMETROS!$G$14/12)</f>
        <v>9658852.4221705236</v>
      </c>
      <c r="BD86" s="65">
        <f>+BD84*(PARÁMETROS!$G$14/12)</f>
        <v>10568837.880040199</v>
      </c>
      <c r="BE86" s="65">
        <f>+BE84*(PARÁMETROS!$G$14/12)</f>
        <v>11645112.482611768</v>
      </c>
      <c r="BF86" s="65">
        <f>+BF84*(PARÁMETROS!$G$14/12)</f>
        <v>11803399.370505113</v>
      </c>
      <c r="BG86" s="65">
        <f>+BG84*(PARÁMETROS!$G$14/12)</f>
        <v>12339863.007168708</v>
      </c>
      <c r="BH86" s="65">
        <f>+BH84*(PARÁMETROS!$G$14/12)</f>
        <v>12649079.037590956</v>
      </c>
      <c r="BI86" s="65">
        <f>+BI84*(PARÁMETROS!$G$14/12)</f>
        <v>13002971.406596916</v>
      </c>
    </row>
    <row r="87" spans="1:61" x14ac:dyDescent="0.2">
      <c r="A87" s="64" t="s">
        <v>116</v>
      </c>
      <c r="B87" s="65">
        <f>+'EF. Mensuales'!C39</f>
        <v>0</v>
      </c>
      <c r="C87" s="65">
        <f>+'EF. Mensuales'!D39</f>
        <v>0</v>
      </c>
      <c r="D87" s="65">
        <f>+'EF. Mensuales'!E39</f>
        <v>0</v>
      </c>
      <c r="E87" s="65">
        <f>+'EF. Mensuales'!F39</f>
        <v>0</v>
      </c>
      <c r="F87" s="65">
        <f>+'EF. Mensuales'!G39</f>
        <v>0</v>
      </c>
      <c r="G87" s="65">
        <f>+'EF. Mensuales'!H39</f>
        <v>0</v>
      </c>
      <c r="H87" s="65">
        <f>+'EF. Mensuales'!I39</f>
        <v>0</v>
      </c>
      <c r="I87" s="65">
        <f>+'EF. Mensuales'!J39</f>
        <v>0</v>
      </c>
      <c r="J87" s="65">
        <f>+'EF. Mensuales'!K39</f>
        <v>0</v>
      </c>
      <c r="K87" s="65">
        <f>+'EF. Mensuales'!L39</f>
        <v>0</v>
      </c>
      <c r="L87" s="65">
        <f>+'EF. Mensuales'!M39</f>
        <v>0</v>
      </c>
      <c r="M87" s="65">
        <f>+'EF. Mensuales'!N39</f>
        <v>0</v>
      </c>
      <c r="N87" s="65">
        <f>+'EF. Mensuales'!O39</f>
        <v>0</v>
      </c>
      <c r="O87" s="65">
        <f>+'EF. Mensuales'!P39</f>
        <v>0</v>
      </c>
      <c r="P87" s="65">
        <f>+'EF. Mensuales'!Q39</f>
        <v>0</v>
      </c>
      <c r="Q87" s="65">
        <f>+'EF. Mensuales'!R39</f>
        <v>0</v>
      </c>
      <c r="R87" s="65">
        <f>+'EF. Mensuales'!S39</f>
        <v>0</v>
      </c>
      <c r="S87" s="65">
        <f>+'EF. Mensuales'!T39</f>
        <v>0</v>
      </c>
      <c r="T87" s="65">
        <f>+'EF. Mensuales'!U39</f>
        <v>0</v>
      </c>
      <c r="U87" s="65">
        <f>+'EF. Mensuales'!V39</f>
        <v>0</v>
      </c>
      <c r="V87" s="65">
        <f>+'EF. Mensuales'!W39</f>
        <v>0</v>
      </c>
      <c r="W87" s="65">
        <f>+'EF. Mensuales'!X39</f>
        <v>0</v>
      </c>
      <c r="X87" s="65">
        <f>+'EF. Mensuales'!Y39</f>
        <v>0</v>
      </c>
      <c r="Y87" s="65">
        <f>+'EF. Mensuales'!Z39</f>
        <v>0</v>
      </c>
      <c r="Z87" s="65">
        <f>+'EF. Mensuales'!AA39</f>
        <v>0</v>
      </c>
      <c r="AA87" s="65">
        <f>+'EF. Mensuales'!AB39</f>
        <v>0</v>
      </c>
      <c r="AB87" s="65">
        <f>+'EF. Mensuales'!AC39</f>
        <v>0</v>
      </c>
      <c r="AC87" s="65">
        <f>+'EF. Mensuales'!AD39</f>
        <v>0</v>
      </c>
      <c r="AD87" s="65">
        <f>+'EF. Mensuales'!AE39</f>
        <v>0</v>
      </c>
      <c r="AE87" s="65">
        <f>+'EF. Mensuales'!AF39</f>
        <v>0</v>
      </c>
      <c r="AF87" s="65">
        <f>+'EF. Mensuales'!AG39</f>
        <v>205970504.53882563</v>
      </c>
      <c r="AG87" s="65">
        <f>+'EF. Mensuales'!AH39</f>
        <v>11204290.935325027</v>
      </c>
      <c r="AH87" s="65">
        <f>+'EF. Mensuales'!AI39</f>
        <v>102790915.29696018</v>
      </c>
      <c r="AI87" s="65">
        <f>+'EF. Mensuales'!AJ39</f>
        <v>0</v>
      </c>
      <c r="AJ87" s="65">
        <f>+'EF. Mensuales'!AK39</f>
        <v>0</v>
      </c>
      <c r="AK87" s="65">
        <f>+'EF. Mensuales'!AL39</f>
        <v>171546634.79731911</v>
      </c>
      <c r="AL87" s="65">
        <f>+'EF. Mensuales'!AM39</f>
        <v>75085881.201589286</v>
      </c>
      <c r="AM87" s="65">
        <f>+'EF. Mensuales'!AN39</f>
        <v>119960704.8075825</v>
      </c>
      <c r="AN87" s="65">
        <f>+'EF. Mensuales'!AO39</f>
        <v>96461341.458672523</v>
      </c>
      <c r="AO87" s="65">
        <f>+'EF. Mensuales'!AP39</f>
        <v>0</v>
      </c>
      <c r="AP87" s="65">
        <f>+'EF. Mensuales'!AQ39</f>
        <v>1258902.9896757603</v>
      </c>
      <c r="AQ87" s="65">
        <f>+'EF. Mensuales'!AR39</f>
        <v>149633031.67680967</v>
      </c>
      <c r="AR87" s="65">
        <f>+'EF. Mensuales'!AS39</f>
        <v>184990761.19430709</v>
      </c>
      <c r="AS87" s="65">
        <f>+'EF. Mensuales'!AT39</f>
        <v>57599489.33799094</v>
      </c>
      <c r="AT87" s="65">
        <f>+'EF. Mensuales'!AU39</f>
        <v>115189483.45704049</v>
      </c>
      <c r="AU87" s="65">
        <f>+'EF. Mensuales'!AV39</f>
        <v>0</v>
      </c>
      <c r="AV87" s="65">
        <f>+'EF. Mensuales'!AW39</f>
        <v>0</v>
      </c>
      <c r="AW87" s="65">
        <f>+'EF. Mensuales'!AX39</f>
        <v>224322486.35376173</v>
      </c>
      <c r="AX87" s="65">
        <f>+'EF. Mensuales'!AY39</f>
        <v>76121666.745599449</v>
      </c>
      <c r="AY87" s="65">
        <f>+'EF. Mensuales'!AZ39</f>
        <v>143775320.22584313</v>
      </c>
      <c r="AZ87" s="65">
        <f>+'EF. Mensuales'!BA39</f>
        <v>106937392.64947987</v>
      </c>
      <c r="BA87" s="65">
        <f>+'EF. Mensuales'!BB39</f>
        <v>0</v>
      </c>
      <c r="BB87" s="65">
        <f>+'EF. Mensuales'!BC39</f>
        <v>7367057.9315299988</v>
      </c>
      <c r="BC87" s="65">
        <f>+'EF. Mensuales'!BD39</f>
        <v>166346387.86462265</v>
      </c>
      <c r="BD87" s="65">
        <f>+'EF. Mensuales'!BE39</f>
        <v>193391072.83379102</v>
      </c>
      <c r="BE87" s="65">
        <f>+'EF. Mensuales'!BF39</f>
        <v>68013491.948126435</v>
      </c>
      <c r="BF87" s="65">
        <f>+'EF. Mensuales'!BG39</f>
        <v>122023883.49174321</v>
      </c>
      <c r="BG87" s="65">
        <f>+'EF. Mensuales'!BH39</f>
        <v>92045647.460273087</v>
      </c>
      <c r="BH87" s="65">
        <f>+'EF. Mensuales'!BI39</f>
        <v>99565507.14433533</v>
      </c>
      <c r="BI87" s="65">
        <f>+'EF. Mensuales'!BJ39</f>
        <v>245005023.04955077</v>
      </c>
    </row>
    <row r="88" spans="1:61" x14ac:dyDescent="0.2">
      <c r="A88" s="66" t="s">
        <v>35</v>
      </c>
      <c r="B88" s="66">
        <f>+B84-B85+B87</f>
        <v>0</v>
      </c>
      <c r="C88" s="66">
        <f t="shared" ref="C88:BI88" si="186">+C84-C85+C87</f>
        <v>0</v>
      </c>
      <c r="D88" s="66">
        <f t="shared" si="186"/>
        <v>0</v>
      </c>
      <c r="E88" s="66">
        <f t="shared" si="186"/>
        <v>0</v>
      </c>
      <c r="F88" s="66">
        <f t="shared" si="186"/>
        <v>0</v>
      </c>
      <c r="G88" s="66">
        <f t="shared" si="186"/>
        <v>0</v>
      </c>
      <c r="H88" s="66">
        <f t="shared" si="186"/>
        <v>0</v>
      </c>
      <c r="I88" s="66">
        <f t="shared" si="186"/>
        <v>0</v>
      </c>
      <c r="J88" s="66">
        <f t="shared" si="186"/>
        <v>0</v>
      </c>
      <c r="K88" s="66">
        <f t="shared" si="186"/>
        <v>0</v>
      </c>
      <c r="L88" s="66">
        <f t="shared" si="186"/>
        <v>0</v>
      </c>
      <c r="M88" s="66">
        <f t="shared" si="186"/>
        <v>0</v>
      </c>
      <c r="N88" s="66">
        <f t="shared" si="186"/>
        <v>0</v>
      </c>
      <c r="O88" s="66">
        <f t="shared" si="186"/>
        <v>0</v>
      </c>
      <c r="P88" s="66">
        <f t="shared" si="186"/>
        <v>0</v>
      </c>
      <c r="Q88" s="66">
        <f t="shared" si="186"/>
        <v>0</v>
      </c>
      <c r="R88" s="66">
        <f t="shared" si="186"/>
        <v>0</v>
      </c>
      <c r="S88" s="66">
        <f t="shared" si="186"/>
        <v>0</v>
      </c>
      <c r="T88" s="66">
        <f t="shared" si="186"/>
        <v>0</v>
      </c>
      <c r="U88" s="66">
        <f t="shared" si="186"/>
        <v>0</v>
      </c>
      <c r="V88" s="66">
        <f t="shared" si="186"/>
        <v>0</v>
      </c>
      <c r="W88" s="66">
        <f t="shared" si="186"/>
        <v>0</v>
      </c>
      <c r="X88" s="66">
        <f t="shared" si="186"/>
        <v>0</v>
      </c>
      <c r="Y88" s="66">
        <f t="shared" si="186"/>
        <v>0</v>
      </c>
      <c r="Z88" s="66">
        <f t="shared" si="186"/>
        <v>0</v>
      </c>
      <c r="AA88" s="66">
        <f t="shared" si="186"/>
        <v>0</v>
      </c>
      <c r="AB88" s="66">
        <f t="shared" si="186"/>
        <v>0</v>
      </c>
      <c r="AC88" s="66">
        <f t="shared" si="186"/>
        <v>0</v>
      </c>
      <c r="AD88" s="66">
        <f t="shared" si="186"/>
        <v>0</v>
      </c>
      <c r="AE88" s="66">
        <f t="shared" si="186"/>
        <v>0</v>
      </c>
      <c r="AF88" s="66">
        <f t="shared" si="186"/>
        <v>205970504.53882563</v>
      </c>
      <c r="AG88" s="66">
        <f t="shared" si="186"/>
        <v>211453392.57029438</v>
      </c>
      <c r="AH88" s="66">
        <f t="shared" si="186"/>
        <v>308370602.5180797</v>
      </c>
      <c r="AI88" s="66">
        <f t="shared" si="186"/>
        <v>299804752.44813305</v>
      </c>
      <c r="AJ88" s="66">
        <f t="shared" si="186"/>
        <v>291476842.65790713</v>
      </c>
      <c r="AK88" s="66">
        <f t="shared" si="186"/>
        <v>454926898.49250662</v>
      </c>
      <c r="AL88" s="66">
        <f t="shared" si="186"/>
        <v>517375921.40263742</v>
      </c>
      <c r="AM88" s="66">
        <f t="shared" si="186"/>
        <v>622965072.83792448</v>
      </c>
      <c r="AN88" s="66">
        <f t="shared" si="186"/>
        <v>702121828.93998802</v>
      </c>
      <c r="AO88" s="66">
        <f t="shared" si="186"/>
        <v>682618444.80276608</v>
      </c>
      <c r="AP88" s="66">
        <f t="shared" si="186"/>
        <v>664915724.32569838</v>
      </c>
      <c r="AQ88" s="66">
        <f t="shared" si="186"/>
        <v>796078874.77123868</v>
      </c>
      <c r="AR88" s="66">
        <f t="shared" si="186"/>
        <v>958956333.88856697</v>
      </c>
      <c r="AS88" s="66">
        <f t="shared" si="186"/>
        <v>989918147.28520894</v>
      </c>
      <c r="AT88" s="66">
        <f t="shared" si="186"/>
        <v>1077609904.4287715</v>
      </c>
      <c r="AU88" s="66">
        <f t="shared" si="186"/>
        <v>1047676295.9724168</v>
      </c>
      <c r="AV88" s="66">
        <f t="shared" si="186"/>
        <v>1018574176.6398497</v>
      </c>
      <c r="AW88" s="66">
        <f t="shared" si="186"/>
        <v>1214602935.8647268</v>
      </c>
      <c r="AX88" s="66">
        <f t="shared" si="186"/>
        <v>1256985632.1696393</v>
      </c>
      <c r="AY88" s="66">
        <f t="shared" si="186"/>
        <v>1365844684.8352149</v>
      </c>
      <c r="AZ88" s="66">
        <f t="shared" si="186"/>
        <v>1434841947.3503833</v>
      </c>
      <c r="BA88" s="66">
        <f t="shared" si="186"/>
        <v>1394985226.5906503</v>
      </c>
      <c r="BB88" s="66">
        <f t="shared" si="186"/>
        <v>1363602694.8946621</v>
      </c>
      <c r="BC88" s="66">
        <f t="shared" si="186"/>
        <v>1492071230.123322</v>
      </c>
      <c r="BD88" s="66">
        <f t="shared" si="186"/>
        <v>1644015879.8981318</v>
      </c>
      <c r="BE88" s="66">
        <f t="shared" si="186"/>
        <v>1666362264.07131</v>
      </c>
      <c r="BF88" s="66">
        <f t="shared" si="186"/>
        <v>1742098306.8944058</v>
      </c>
      <c r="BG88" s="66">
        <f t="shared" si="186"/>
        <v>1785752334.7187231</v>
      </c>
      <c r="BH88" s="66">
        <f t="shared" si="186"/>
        <v>1835713610.3430939</v>
      </c>
      <c r="BI88" s="66">
        <f t="shared" si="186"/>
        <v>2029726588.660892</v>
      </c>
    </row>
    <row r="89" spans="1:61" ht="13.5" thickBot="1" x14ac:dyDescent="0.25">
      <c r="B89" s="97"/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  <c r="Y89" s="69"/>
      <c r="Z89" s="69"/>
      <c r="AA89" s="69"/>
      <c r="AB89" s="69"/>
      <c r="AC89" s="69"/>
      <c r="AD89" s="69"/>
      <c r="AE89" s="69"/>
      <c r="AF89" s="69"/>
      <c r="AG89" s="69"/>
      <c r="AH89" s="69"/>
      <c r="AI89" s="69"/>
      <c r="AJ89" s="69"/>
      <c r="AK89" s="69"/>
      <c r="AL89" s="69"/>
      <c r="AM89" s="69"/>
      <c r="AN89" s="69"/>
      <c r="AO89" s="69"/>
      <c r="AP89" s="69"/>
      <c r="AQ89" s="69"/>
      <c r="AR89" s="69"/>
      <c r="AS89" s="69"/>
      <c r="AT89" s="69"/>
      <c r="AU89" s="69"/>
      <c r="AV89" s="69"/>
      <c r="AW89" s="69"/>
      <c r="AX89" s="69"/>
      <c r="AY89" s="69"/>
      <c r="AZ89" s="69"/>
      <c r="BA89" s="69"/>
      <c r="BB89" s="69"/>
      <c r="BC89" s="69"/>
      <c r="BD89" s="69"/>
      <c r="BE89" s="69"/>
      <c r="BF89" s="69"/>
      <c r="BG89" s="69"/>
      <c r="BH89" s="69"/>
      <c r="BI89" s="69"/>
    </row>
    <row r="90" spans="1:61" s="59" customFormat="1" x14ac:dyDescent="0.2">
      <c r="A90" s="45" t="str">
        <f>+'EF. Mensuales'!A17</f>
        <v>Otros pasivos</v>
      </c>
      <c r="B90" s="40">
        <f t="shared" ref="B90:K90" si="187">+B$2</f>
        <v>44957</v>
      </c>
      <c r="C90" s="40">
        <f t="shared" si="187"/>
        <v>44985</v>
      </c>
      <c r="D90" s="40">
        <f t="shared" si="187"/>
        <v>45016</v>
      </c>
      <c r="E90" s="40">
        <f t="shared" si="187"/>
        <v>45046</v>
      </c>
      <c r="F90" s="40">
        <f t="shared" si="187"/>
        <v>45077</v>
      </c>
      <c r="G90" s="40">
        <f t="shared" si="187"/>
        <v>45107</v>
      </c>
      <c r="H90" s="40">
        <f t="shared" si="187"/>
        <v>45138</v>
      </c>
      <c r="I90" s="40">
        <f t="shared" si="187"/>
        <v>45169</v>
      </c>
      <c r="J90" s="40">
        <f t="shared" si="187"/>
        <v>45199</v>
      </c>
      <c r="K90" s="40">
        <f t="shared" si="187"/>
        <v>45230</v>
      </c>
      <c r="L90" s="40">
        <f t="shared" ref="L90:AQ90" si="188">+L$2</f>
        <v>45260</v>
      </c>
      <c r="M90" s="40">
        <f t="shared" si="188"/>
        <v>45291</v>
      </c>
      <c r="N90" s="40">
        <f t="shared" si="188"/>
        <v>45322</v>
      </c>
      <c r="O90" s="40">
        <f t="shared" si="188"/>
        <v>45351</v>
      </c>
      <c r="P90" s="40">
        <f t="shared" si="188"/>
        <v>45382</v>
      </c>
      <c r="Q90" s="40">
        <f t="shared" si="188"/>
        <v>45412</v>
      </c>
      <c r="R90" s="40">
        <f t="shared" si="188"/>
        <v>45443</v>
      </c>
      <c r="S90" s="40">
        <f t="shared" si="188"/>
        <v>45473</v>
      </c>
      <c r="T90" s="40">
        <f t="shared" si="188"/>
        <v>45504</v>
      </c>
      <c r="U90" s="40">
        <f t="shared" si="188"/>
        <v>45535</v>
      </c>
      <c r="V90" s="40">
        <f t="shared" si="188"/>
        <v>45565</v>
      </c>
      <c r="W90" s="40">
        <f t="shared" si="188"/>
        <v>45596</v>
      </c>
      <c r="X90" s="40">
        <f t="shared" si="188"/>
        <v>45626</v>
      </c>
      <c r="Y90" s="40">
        <f t="shared" si="188"/>
        <v>45657</v>
      </c>
      <c r="Z90" s="40">
        <f t="shared" si="188"/>
        <v>45688</v>
      </c>
      <c r="AA90" s="40">
        <f t="shared" si="188"/>
        <v>45716</v>
      </c>
      <c r="AB90" s="40">
        <f t="shared" si="188"/>
        <v>45747</v>
      </c>
      <c r="AC90" s="40">
        <f t="shared" si="188"/>
        <v>45777</v>
      </c>
      <c r="AD90" s="40">
        <f t="shared" si="188"/>
        <v>45808</v>
      </c>
      <c r="AE90" s="40">
        <f t="shared" si="188"/>
        <v>45838</v>
      </c>
      <c r="AF90" s="40">
        <f t="shared" si="188"/>
        <v>45869</v>
      </c>
      <c r="AG90" s="40">
        <f t="shared" si="188"/>
        <v>45900</v>
      </c>
      <c r="AH90" s="40">
        <f t="shared" si="188"/>
        <v>45930</v>
      </c>
      <c r="AI90" s="40">
        <f t="shared" si="188"/>
        <v>45961</v>
      </c>
      <c r="AJ90" s="40">
        <f t="shared" si="188"/>
        <v>45991</v>
      </c>
      <c r="AK90" s="40">
        <f t="shared" si="188"/>
        <v>46022</v>
      </c>
      <c r="AL90" s="40">
        <f t="shared" si="188"/>
        <v>46053</v>
      </c>
      <c r="AM90" s="40">
        <f t="shared" si="188"/>
        <v>46081</v>
      </c>
      <c r="AN90" s="40">
        <f t="shared" si="188"/>
        <v>46112</v>
      </c>
      <c r="AO90" s="40">
        <f t="shared" si="188"/>
        <v>46142</v>
      </c>
      <c r="AP90" s="40">
        <f t="shared" si="188"/>
        <v>46173</v>
      </c>
      <c r="AQ90" s="40">
        <f t="shared" si="188"/>
        <v>46203</v>
      </c>
      <c r="AR90" s="40">
        <f t="shared" ref="AR90:BI90" si="189">+AR$2</f>
        <v>46234</v>
      </c>
      <c r="AS90" s="40">
        <f t="shared" si="189"/>
        <v>46265</v>
      </c>
      <c r="AT90" s="40">
        <f t="shared" si="189"/>
        <v>46295</v>
      </c>
      <c r="AU90" s="40">
        <f t="shared" si="189"/>
        <v>46326</v>
      </c>
      <c r="AV90" s="40">
        <f t="shared" si="189"/>
        <v>46356</v>
      </c>
      <c r="AW90" s="40">
        <f t="shared" si="189"/>
        <v>46387</v>
      </c>
      <c r="AX90" s="40">
        <f t="shared" si="189"/>
        <v>46418</v>
      </c>
      <c r="AY90" s="40">
        <f t="shared" si="189"/>
        <v>46446</v>
      </c>
      <c r="AZ90" s="40">
        <f t="shared" si="189"/>
        <v>46477</v>
      </c>
      <c r="BA90" s="40">
        <f t="shared" si="189"/>
        <v>46507</v>
      </c>
      <c r="BB90" s="40">
        <f t="shared" si="189"/>
        <v>46538</v>
      </c>
      <c r="BC90" s="40">
        <f t="shared" si="189"/>
        <v>46568</v>
      </c>
      <c r="BD90" s="40">
        <f t="shared" si="189"/>
        <v>46599</v>
      </c>
      <c r="BE90" s="40">
        <f t="shared" si="189"/>
        <v>46630</v>
      </c>
      <c r="BF90" s="40">
        <f t="shared" si="189"/>
        <v>46660</v>
      </c>
      <c r="BG90" s="40">
        <f t="shared" si="189"/>
        <v>46691</v>
      </c>
      <c r="BH90" s="40">
        <f t="shared" si="189"/>
        <v>46721</v>
      </c>
      <c r="BI90" s="40">
        <f t="shared" si="189"/>
        <v>46752</v>
      </c>
    </row>
    <row r="91" spans="1:61" s="2" customFormat="1" x14ac:dyDescent="0.2">
      <c r="A91" s="64" t="s">
        <v>36</v>
      </c>
      <c r="B91" s="65">
        <f>+'EF. Mensuales'!B17</f>
        <v>0</v>
      </c>
      <c r="C91" s="65">
        <f>+B95</f>
        <v>0</v>
      </c>
      <c r="D91" s="65">
        <f t="shared" ref="D91:K91" si="190">+C95</f>
        <v>0</v>
      </c>
      <c r="E91" s="65">
        <f t="shared" si="190"/>
        <v>0</v>
      </c>
      <c r="F91" s="65">
        <f t="shared" si="190"/>
        <v>0</v>
      </c>
      <c r="G91" s="65">
        <f t="shared" si="190"/>
        <v>0</v>
      </c>
      <c r="H91" s="65">
        <f t="shared" si="190"/>
        <v>0</v>
      </c>
      <c r="I91" s="65">
        <f t="shared" si="190"/>
        <v>0</v>
      </c>
      <c r="J91" s="65">
        <f t="shared" si="190"/>
        <v>0</v>
      </c>
      <c r="K91" s="65">
        <f t="shared" si="190"/>
        <v>0</v>
      </c>
      <c r="L91" s="65">
        <f>+K95</f>
        <v>0</v>
      </c>
      <c r="M91" s="65">
        <f>+L95</f>
        <v>0</v>
      </c>
      <c r="N91" s="65">
        <f>+M95</f>
        <v>0</v>
      </c>
      <c r="O91" s="65">
        <f t="shared" ref="O91:BI91" si="191">+N95</f>
        <v>0</v>
      </c>
      <c r="P91" s="65">
        <f t="shared" si="191"/>
        <v>0</v>
      </c>
      <c r="Q91" s="65">
        <f t="shared" si="191"/>
        <v>0</v>
      </c>
      <c r="R91" s="65">
        <f t="shared" si="191"/>
        <v>0</v>
      </c>
      <c r="S91" s="65">
        <f t="shared" si="191"/>
        <v>0</v>
      </c>
      <c r="T91" s="65">
        <f t="shared" si="191"/>
        <v>0</v>
      </c>
      <c r="U91" s="65">
        <f t="shared" si="191"/>
        <v>0</v>
      </c>
      <c r="V91" s="65">
        <f t="shared" si="191"/>
        <v>0</v>
      </c>
      <c r="W91" s="65">
        <f t="shared" si="191"/>
        <v>0</v>
      </c>
      <c r="X91" s="65">
        <f t="shared" si="191"/>
        <v>0</v>
      </c>
      <c r="Y91" s="65">
        <f t="shared" si="191"/>
        <v>0</v>
      </c>
      <c r="Z91" s="65">
        <f t="shared" si="191"/>
        <v>0</v>
      </c>
      <c r="AA91" s="65">
        <f t="shared" si="191"/>
        <v>0</v>
      </c>
      <c r="AB91" s="65">
        <f t="shared" si="191"/>
        <v>0</v>
      </c>
      <c r="AC91" s="65">
        <f t="shared" si="191"/>
        <v>0</v>
      </c>
      <c r="AD91" s="65">
        <f t="shared" si="191"/>
        <v>0</v>
      </c>
      <c r="AE91" s="65">
        <f t="shared" si="191"/>
        <v>0</v>
      </c>
      <c r="AF91" s="65">
        <f t="shared" si="191"/>
        <v>0</v>
      </c>
      <c r="AG91" s="65">
        <f t="shared" si="191"/>
        <v>0</v>
      </c>
      <c r="AH91" s="65">
        <f t="shared" si="191"/>
        <v>0</v>
      </c>
      <c r="AI91" s="65">
        <f t="shared" si="191"/>
        <v>0</v>
      </c>
      <c r="AJ91" s="65">
        <f t="shared" si="191"/>
        <v>0</v>
      </c>
      <c r="AK91" s="65">
        <f t="shared" si="191"/>
        <v>0</v>
      </c>
      <c r="AL91" s="65">
        <f t="shared" si="191"/>
        <v>0</v>
      </c>
      <c r="AM91" s="65">
        <f t="shared" si="191"/>
        <v>0</v>
      </c>
      <c r="AN91" s="65">
        <f t="shared" si="191"/>
        <v>0</v>
      </c>
      <c r="AO91" s="65">
        <f t="shared" si="191"/>
        <v>0</v>
      </c>
      <c r="AP91" s="65">
        <f t="shared" si="191"/>
        <v>0</v>
      </c>
      <c r="AQ91" s="65">
        <f t="shared" si="191"/>
        <v>0</v>
      </c>
      <c r="AR91" s="65">
        <f t="shared" si="191"/>
        <v>0</v>
      </c>
      <c r="AS91" s="65">
        <f t="shared" si="191"/>
        <v>0</v>
      </c>
      <c r="AT91" s="65">
        <f t="shared" si="191"/>
        <v>0</v>
      </c>
      <c r="AU91" s="65">
        <f t="shared" si="191"/>
        <v>0</v>
      </c>
      <c r="AV91" s="65">
        <f t="shared" si="191"/>
        <v>0</v>
      </c>
      <c r="AW91" s="65">
        <f t="shared" si="191"/>
        <v>0</v>
      </c>
      <c r="AX91" s="65">
        <f t="shared" si="191"/>
        <v>0</v>
      </c>
      <c r="AY91" s="65">
        <f t="shared" si="191"/>
        <v>0</v>
      </c>
      <c r="AZ91" s="65">
        <f t="shared" si="191"/>
        <v>0</v>
      </c>
      <c r="BA91" s="65">
        <f t="shared" si="191"/>
        <v>0</v>
      </c>
      <c r="BB91" s="65">
        <f t="shared" si="191"/>
        <v>0</v>
      </c>
      <c r="BC91" s="65">
        <f t="shared" si="191"/>
        <v>0</v>
      </c>
      <c r="BD91" s="65">
        <f t="shared" si="191"/>
        <v>0</v>
      </c>
      <c r="BE91" s="65">
        <f t="shared" si="191"/>
        <v>0</v>
      </c>
      <c r="BF91" s="65">
        <f t="shared" si="191"/>
        <v>0</v>
      </c>
      <c r="BG91" s="65">
        <f t="shared" si="191"/>
        <v>0</v>
      </c>
      <c r="BH91" s="65">
        <f t="shared" si="191"/>
        <v>0</v>
      </c>
      <c r="BI91" s="65">
        <f t="shared" si="191"/>
        <v>0</v>
      </c>
    </row>
    <row r="92" spans="1:61" x14ac:dyDescent="0.2">
      <c r="A92" s="64" t="s">
        <v>37</v>
      </c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5"/>
      <c r="P92" s="65"/>
      <c r="Q92" s="65"/>
      <c r="R92" s="65"/>
      <c r="S92" s="65"/>
      <c r="T92" s="65"/>
      <c r="U92" s="65"/>
      <c r="V92" s="65"/>
      <c r="W92" s="65"/>
      <c r="X92" s="65"/>
      <c r="Y92" s="65"/>
      <c r="Z92" s="65"/>
      <c r="AA92" s="65"/>
      <c r="AB92" s="65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  <c r="BB92" s="65"/>
      <c r="BC92" s="65"/>
      <c r="BD92" s="65"/>
      <c r="BE92" s="65"/>
      <c r="BF92" s="65"/>
      <c r="BG92" s="65"/>
      <c r="BH92" s="65"/>
      <c r="BI92" s="65"/>
    </row>
    <row r="93" spans="1:61" x14ac:dyDescent="0.2">
      <c r="A93" s="63" t="s">
        <v>178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5"/>
      <c r="P93" s="65"/>
      <c r="Q93" s="65"/>
      <c r="R93" s="65"/>
      <c r="S93" s="65"/>
      <c r="T93" s="65"/>
      <c r="U93" s="65"/>
      <c r="V93" s="65"/>
      <c r="W93" s="65"/>
      <c r="X93" s="65"/>
      <c r="Y93" s="65"/>
      <c r="Z93" s="65"/>
      <c r="AA93" s="65"/>
      <c r="AB93" s="65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  <c r="BB93" s="65"/>
      <c r="BC93" s="65"/>
      <c r="BD93" s="65"/>
      <c r="BE93" s="65"/>
      <c r="BF93" s="65"/>
      <c r="BG93" s="65"/>
      <c r="BH93" s="65"/>
      <c r="BI93" s="65"/>
    </row>
    <row r="94" spans="1:61" x14ac:dyDescent="0.2">
      <c r="A94" s="64" t="s">
        <v>25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5"/>
      <c r="P94" s="65"/>
      <c r="Q94" s="65"/>
      <c r="R94" s="65"/>
      <c r="S94" s="65"/>
      <c r="T94" s="65"/>
      <c r="U94" s="65"/>
      <c r="V94" s="65"/>
      <c r="W94" s="65"/>
      <c r="X94" s="65"/>
      <c r="Y94" s="65"/>
      <c r="Z94" s="65"/>
      <c r="AA94" s="65"/>
      <c r="AB94" s="65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  <c r="BB94" s="65"/>
      <c r="BC94" s="65"/>
      <c r="BD94" s="65"/>
      <c r="BE94" s="65"/>
      <c r="BF94" s="65"/>
      <c r="BG94" s="65"/>
      <c r="BH94" s="65"/>
      <c r="BI94" s="65"/>
    </row>
    <row r="95" spans="1:61" x14ac:dyDescent="0.2">
      <c r="A95" s="66" t="s">
        <v>38</v>
      </c>
      <c r="B95" s="66">
        <f t="shared" ref="B95:AG95" si="192">+B91+B94+B93-B92</f>
        <v>0</v>
      </c>
      <c r="C95" s="66">
        <f t="shared" si="192"/>
        <v>0</v>
      </c>
      <c r="D95" s="66">
        <f t="shared" si="192"/>
        <v>0</v>
      </c>
      <c r="E95" s="66">
        <f t="shared" si="192"/>
        <v>0</v>
      </c>
      <c r="F95" s="66">
        <f t="shared" si="192"/>
        <v>0</v>
      </c>
      <c r="G95" s="66">
        <f t="shared" si="192"/>
        <v>0</v>
      </c>
      <c r="H95" s="66">
        <f t="shared" si="192"/>
        <v>0</v>
      </c>
      <c r="I95" s="66">
        <f t="shared" si="192"/>
        <v>0</v>
      </c>
      <c r="J95" s="66">
        <f t="shared" si="192"/>
        <v>0</v>
      </c>
      <c r="K95" s="66">
        <f t="shared" si="192"/>
        <v>0</v>
      </c>
      <c r="L95" s="66">
        <f t="shared" si="192"/>
        <v>0</v>
      </c>
      <c r="M95" s="66">
        <f t="shared" si="192"/>
        <v>0</v>
      </c>
      <c r="N95" s="66">
        <f t="shared" si="192"/>
        <v>0</v>
      </c>
      <c r="O95" s="66">
        <f t="shared" si="192"/>
        <v>0</v>
      </c>
      <c r="P95" s="66">
        <f t="shared" si="192"/>
        <v>0</v>
      </c>
      <c r="Q95" s="66">
        <f t="shared" si="192"/>
        <v>0</v>
      </c>
      <c r="R95" s="66">
        <f t="shared" si="192"/>
        <v>0</v>
      </c>
      <c r="S95" s="66">
        <f t="shared" si="192"/>
        <v>0</v>
      </c>
      <c r="T95" s="66">
        <f t="shared" si="192"/>
        <v>0</v>
      </c>
      <c r="U95" s="66">
        <f t="shared" si="192"/>
        <v>0</v>
      </c>
      <c r="V95" s="66">
        <f t="shared" si="192"/>
        <v>0</v>
      </c>
      <c r="W95" s="66">
        <f t="shared" si="192"/>
        <v>0</v>
      </c>
      <c r="X95" s="66">
        <f t="shared" si="192"/>
        <v>0</v>
      </c>
      <c r="Y95" s="66">
        <f t="shared" si="192"/>
        <v>0</v>
      </c>
      <c r="Z95" s="66">
        <f t="shared" si="192"/>
        <v>0</v>
      </c>
      <c r="AA95" s="66">
        <f t="shared" si="192"/>
        <v>0</v>
      </c>
      <c r="AB95" s="66">
        <f t="shared" si="192"/>
        <v>0</v>
      </c>
      <c r="AC95" s="66">
        <f t="shared" si="192"/>
        <v>0</v>
      </c>
      <c r="AD95" s="66">
        <f t="shared" si="192"/>
        <v>0</v>
      </c>
      <c r="AE95" s="66">
        <f t="shared" si="192"/>
        <v>0</v>
      </c>
      <c r="AF95" s="66">
        <f t="shared" si="192"/>
        <v>0</v>
      </c>
      <c r="AG95" s="66">
        <f t="shared" si="192"/>
        <v>0</v>
      </c>
      <c r="AH95" s="66">
        <f t="shared" ref="AH95:BI95" si="193">+AH91+AH94+AH93-AH92</f>
        <v>0</v>
      </c>
      <c r="AI95" s="66">
        <f t="shared" si="193"/>
        <v>0</v>
      </c>
      <c r="AJ95" s="66">
        <f t="shared" si="193"/>
        <v>0</v>
      </c>
      <c r="AK95" s="66">
        <f t="shared" si="193"/>
        <v>0</v>
      </c>
      <c r="AL95" s="66">
        <f t="shared" si="193"/>
        <v>0</v>
      </c>
      <c r="AM95" s="66">
        <f t="shared" si="193"/>
        <v>0</v>
      </c>
      <c r="AN95" s="66">
        <f t="shared" si="193"/>
        <v>0</v>
      </c>
      <c r="AO95" s="66">
        <f t="shared" si="193"/>
        <v>0</v>
      </c>
      <c r="AP95" s="66">
        <f t="shared" si="193"/>
        <v>0</v>
      </c>
      <c r="AQ95" s="66">
        <f t="shared" si="193"/>
        <v>0</v>
      </c>
      <c r="AR95" s="66">
        <f t="shared" si="193"/>
        <v>0</v>
      </c>
      <c r="AS95" s="66">
        <f t="shared" si="193"/>
        <v>0</v>
      </c>
      <c r="AT95" s="66">
        <f t="shared" si="193"/>
        <v>0</v>
      </c>
      <c r="AU95" s="66">
        <f t="shared" si="193"/>
        <v>0</v>
      </c>
      <c r="AV95" s="66">
        <f t="shared" si="193"/>
        <v>0</v>
      </c>
      <c r="AW95" s="66">
        <f t="shared" si="193"/>
        <v>0</v>
      </c>
      <c r="AX95" s="66">
        <f t="shared" si="193"/>
        <v>0</v>
      </c>
      <c r="AY95" s="66">
        <f t="shared" si="193"/>
        <v>0</v>
      </c>
      <c r="AZ95" s="66">
        <f t="shared" si="193"/>
        <v>0</v>
      </c>
      <c r="BA95" s="66">
        <f t="shared" si="193"/>
        <v>0</v>
      </c>
      <c r="BB95" s="66">
        <f t="shared" si="193"/>
        <v>0</v>
      </c>
      <c r="BC95" s="66">
        <f t="shared" si="193"/>
        <v>0</v>
      </c>
      <c r="BD95" s="66">
        <f t="shared" si="193"/>
        <v>0</v>
      </c>
      <c r="BE95" s="66">
        <f t="shared" si="193"/>
        <v>0</v>
      </c>
      <c r="BF95" s="66">
        <f t="shared" si="193"/>
        <v>0</v>
      </c>
      <c r="BG95" s="66">
        <f t="shared" si="193"/>
        <v>0</v>
      </c>
      <c r="BH95" s="66">
        <f t="shared" si="193"/>
        <v>0</v>
      </c>
      <c r="BI95" s="66">
        <f t="shared" si="193"/>
        <v>0</v>
      </c>
    </row>
    <row r="96" spans="1:61" s="3" customFormat="1" ht="13.5" thickBot="1" x14ac:dyDescent="0.25">
      <c r="A96" s="1"/>
      <c r="B96" s="129"/>
      <c r="C96" s="172"/>
      <c r="D96" s="172"/>
      <c r="E96" s="172"/>
      <c r="F96" s="172"/>
      <c r="G96" s="172"/>
      <c r="H96" s="172"/>
      <c r="I96" s="172"/>
      <c r="J96" s="172"/>
      <c r="K96" s="172"/>
      <c r="L96" s="172"/>
      <c r="M96" s="172"/>
      <c r="N96" s="172"/>
      <c r="O96" s="172"/>
      <c r="P96" s="172"/>
      <c r="Q96" s="172"/>
      <c r="R96" s="172"/>
      <c r="S96" s="172"/>
      <c r="T96" s="172"/>
      <c r="U96" s="172"/>
      <c r="V96" s="172"/>
      <c r="W96" s="172"/>
      <c r="X96" s="172"/>
      <c r="Y96" s="172"/>
      <c r="Z96" s="172"/>
      <c r="AA96" s="172"/>
      <c r="AB96" s="172"/>
      <c r="AC96" s="172"/>
      <c r="AD96" s="172"/>
      <c r="AE96" s="172"/>
      <c r="AF96" s="172"/>
      <c r="AG96" s="172"/>
      <c r="AH96" s="172"/>
      <c r="AI96" s="172"/>
      <c r="AJ96" s="172"/>
      <c r="AK96" s="172"/>
      <c r="AL96" s="172"/>
      <c r="AM96" s="172"/>
      <c r="AN96" s="172"/>
      <c r="AO96" s="172"/>
      <c r="AP96" s="172"/>
      <c r="AQ96" s="172"/>
      <c r="AR96" s="172"/>
      <c r="AS96" s="172"/>
      <c r="AT96" s="172"/>
      <c r="AU96" s="172"/>
      <c r="AV96" s="172"/>
      <c r="AW96" s="172"/>
      <c r="AX96" s="172"/>
      <c r="AY96" s="172"/>
      <c r="AZ96" s="172"/>
      <c r="BA96" s="172"/>
      <c r="BB96" s="172"/>
      <c r="BC96" s="172"/>
      <c r="BD96" s="172"/>
      <c r="BE96" s="172"/>
      <c r="BF96" s="172"/>
      <c r="BG96" s="172"/>
      <c r="BH96" s="172"/>
      <c r="BI96" s="172"/>
    </row>
    <row r="97" spans="1:62" x14ac:dyDescent="0.2">
      <c r="A97" s="45" t="str">
        <f>+'EF. Mensuales'!A16</f>
        <v>Fondos</v>
      </c>
      <c r="B97" s="40">
        <f t="shared" ref="B97:BI97" si="194">+B$2</f>
        <v>44957</v>
      </c>
      <c r="C97" s="40">
        <f t="shared" si="194"/>
        <v>44985</v>
      </c>
      <c r="D97" s="40">
        <f t="shared" si="194"/>
        <v>45016</v>
      </c>
      <c r="E97" s="40">
        <f t="shared" si="194"/>
        <v>45046</v>
      </c>
      <c r="F97" s="40">
        <f t="shared" si="194"/>
        <v>45077</v>
      </c>
      <c r="G97" s="40">
        <f t="shared" si="194"/>
        <v>45107</v>
      </c>
      <c r="H97" s="40">
        <f t="shared" si="194"/>
        <v>45138</v>
      </c>
      <c r="I97" s="40">
        <f t="shared" si="194"/>
        <v>45169</v>
      </c>
      <c r="J97" s="40">
        <f t="shared" si="194"/>
        <v>45199</v>
      </c>
      <c r="K97" s="40">
        <f t="shared" si="194"/>
        <v>45230</v>
      </c>
      <c r="L97" s="40">
        <f t="shared" si="194"/>
        <v>45260</v>
      </c>
      <c r="M97" s="40">
        <f t="shared" si="194"/>
        <v>45291</v>
      </c>
      <c r="N97" s="40">
        <f t="shared" si="194"/>
        <v>45322</v>
      </c>
      <c r="O97" s="40">
        <f t="shared" si="194"/>
        <v>45351</v>
      </c>
      <c r="P97" s="40">
        <f t="shared" si="194"/>
        <v>45382</v>
      </c>
      <c r="Q97" s="40">
        <f t="shared" si="194"/>
        <v>45412</v>
      </c>
      <c r="R97" s="40">
        <f t="shared" si="194"/>
        <v>45443</v>
      </c>
      <c r="S97" s="40">
        <f t="shared" si="194"/>
        <v>45473</v>
      </c>
      <c r="T97" s="40">
        <f t="shared" si="194"/>
        <v>45504</v>
      </c>
      <c r="U97" s="40">
        <f t="shared" si="194"/>
        <v>45535</v>
      </c>
      <c r="V97" s="40">
        <f t="shared" si="194"/>
        <v>45565</v>
      </c>
      <c r="W97" s="40">
        <f t="shared" si="194"/>
        <v>45596</v>
      </c>
      <c r="X97" s="40">
        <f t="shared" si="194"/>
        <v>45626</v>
      </c>
      <c r="Y97" s="40">
        <f t="shared" si="194"/>
        <v>45657</v>
      </c>
      <c r="Z97" s="40">
        <f t="shared" si="194"/>
        <v>45688</v>
      </c>
      <c r="AA97" s="40">
        <f t="shared" si="194"/>
        <v>45716</v>
      </c>
      <c r="AB97" s="40">
        <f t="shared" si="194"/>
        <v>45747</v>
      </c>
      <c r="AC97" s="40">
        <f t="shared" si="194"/>
        <v>45777</v>
      </c>
      <c r="AD97" s="40">
        <f t="shared" si="194"/>
        <v>45808</v>
      </c>
      <c r="AE97" s="40">
        <f t="shared" si="194"/>
        <v>45838</v>
      </c>
      <c r="AF97" s="40">
        <f t="shared" si="194"/>
        <v>45869</v>
      </c>
      <c r="AG97" s="40">
        <f t="shared" si="194"/>
        <v>45900</v>
      </c>
      <c r="AH97" s="40">
        <f t="shared" si="194"/>
        <v>45930</v>
      </c>
      <c r="AI97" s="40">
        <f t="shared" si="194"/>
        <v>45961</v>
      </c>
      <c r="AJ97" s="40">
        <f t="shared" si="194"/>
        <v>45991</v>
      </c>
      <c r="AK97" s="40">
        <f t="shared" si="194"/>
        <v>46022</v>
      </c>
      <c r="AL97" s="40">
        <f t="shared" si="194"/>
        <v>46053</v>
      </c>
      <c r="AM97" s="40">
        <f t="shared" si="194"/>
        <v>46081</v>
      </c>
      <c r="AN97" s="40">
        <f t="shared" si="194"/>
        <v>46112</v>
      </c>
      <c r="AO97" s="40">
        <f t="shared" si="194"/>
        <v>46142</v>
      </c>
      <c r="AP97" s="40">
        <f t="shared" si="194"/>
        <v>46173</v>
      </c>
      <c r="AQ97" s="40">
        <f t="shared" si="194"/>
        <v>46203</v>
      </c>
      <c r="AR97" s="40">
        <f t="shared" si="194"/>
        <v>46234</v>
      </c>
      <c r="AS97" s="40">
        <f t="shared" si="194"/>
        <v>46265</v>
      </c>
      <c r="AT97" s="40">
        <f t="shared" si="194"/>
        <v>46295</v>
      </c>
      <c r="AU97" s="40">
        <f t="shared" si="194"/>
        <v>46326</v>
      </c>
      <c r="AV97" s="40">
        <f t="shared" si="194"/>
        <v>46356</v>
      </c>
      <c r="AW97" s="40">
        <f t="shared" si="194"/>
        <v>46387</v>
      </c>
      <c r="AX97" s="40">
        <f t="shared" si="194"/>
        <v>46418</v>
      </c>
      <c r="AY97" s="40">
        <f t="shared" si="194"/>
        <v>46446</v>
      </c>
      <c r="AZ97" s="40">
        <f t="shared" si="194"/>
        <v>46477</v>
      </c>
      <c r="BA97" s="40">
        <f t="shared" si="194"/>
        <v>46507</v>
      </c>
      <c r="BB97" s="40">
        <f t="shared" si="194"/>
        <v>46538</v>
      </c>
      <c r="BC97" s="40">
        <f t="shared" si="194"/>
        <v>46568</v>
      </c>
      <c r="BD97" s="40">
        <f t="shared" si="194"/>
        <v>46599</v>
      </c>
      <c r="BE97" s="40">
        <f t="shared" si="194"/>
        <v>46630</v>
      </c>
      <c r="BF97" s="40">
        <f t="shared" si="194"/>
        <v>46660</v>
      </c>
      <c r="BG97" s="40">
        <f t="shared" si="194"/>
        <v>46691</v>
      </c>
      <c r="BH97" s="40">
        <f t="shared" si="194"/>
        <v>46721</v>
      </c>
      <c r="BI97" s="40">
        <f t="shared" si="194"/>
        <v>46752</v>
      </c>
    </row>
    <row r="98" spans="1:62" x14ac:dyDescent="0.2">
      <c r="A98" s="64" t="s">
        <v>36</v>
      </c>
      <c r="B98" s="65">
        <f>+'EF. Mensuales'!B16</f>
        <v>500000000</v>
      </c>
      <c r="C98" s="65">
        <f t="shared" ref="C98:AH98" si="195">+B103</f>
        <v>490366666.66666669</v>
      </c>
      <c r="D98" s="65">
        <f t="shared" si="195"/>
        <v>481099722.22222227</v>
      </c>
      <c r="E98" s="65">
        <f t="shared" si="195"/>
        <v>594901167.05496287</v>
      </c>
      <c r="F98" s="65">
        <f t="shared" si="195"/>
        <v>581208618.42767274</v>
      </c>
      <c r="G98" s="65">
        <f t="shared" si="195"/>
        <v>568051592.6598531</v>
      </c>
      <c r="H98" s="65">
        <f t="shared" si="195"/>
        <v>555407776.29902589</v>
      </c>
      <c r="I98" s="65">
        <f t="shared" si="195"/>
        <v>543255785.61989987</v>
      </c>
      <c r="J98" s="65">
        <f t="shared" si="195"/>
        <v>531575127.88573736</v>
      </c>
      <c r="K98" s="65">
        <f t="shared" si="195"/>
        <v>521984164.22383159</v>
      </c>
      <c r="L98" s="65">
        <f t="shared" si="195"/>
        <v>512752574.04783863</v>
      </c>
      <c r="M98" s="65">
        <f t="shared" si="195"/>
        <v>503865383.46251202</v>
      </c>
      <c r="N98" s="65">
        <f t="shared" si="195"/>
        <v>495308242.48490733</v>
      </c>
      <c r="O98" s="65">
        <f t="shared" si="195"/>
        <v>487067399.04803622</v>
      </c>
      <c r="P98" s="65">
        <f t="shared" si="195"/>
        <v>479161874.08770138</v>
      </c>
      <c r="Q98" s="65">
        <f t="shared" si="195"/>
        <v>537067736.00666142</v>
      </c>
      <c r="R98" s="65">
        <f t="shared" si="195"/>
        <v>527062763.67305052</v>
      </c>
      <c r="S98" s="65">
        <f t="shared" si="195"/>
        <v>517466615.1866734</v>
      </c>
      <c r="T98" s="65">
        <f t="shared" si="195"/>
        <v>508262256.22056198</v>
      </c>
      <c r="U98" s="65">
        <f t="shared" si="195"/>
        <v>499433362.2113719</v>
      </c>
      <c r="V98" s="65">
        <f t="shared" si="195"/>
        <v>490964288.78589809</v>
      </c>
      <c r="W98" s="65">
        <f t="shared" si="195"/>
        <v>484011640.419819</v>
      </c>
      <c r="X98" s="65">
        <f t="shared" si="195"/>
        <v>477339870.9856599</v>
      </c>
      <c r="Y98" s="65">
        <f t="shared" si="195"/>
        <v>470937277.19459075</v>
      </c>
      <c r="Z98" s="65">
        <f t="shared" si="195"/>
        <v>464792643.39481616</v>
      </c>
      <c r="AA98" s="65">
        <f t="shared" si="195"/>
        <v>458895221.25336552</v>
      </c>
      <c r="AB98" s="65">
        <f t="shared" si="195"/>
        <v>453261154.53447527</v>
      </c>
      <c r="AC98" s="65">
        <f t="shared" si="195"/>
        <v>550967306.02350271</v>
      </c>
      <c r="AD98" s="65">
        <f t="shared" si="195"/>
        <v>541532161.43919015</v>
      </c>
      <c r="AE98" s="65">
        <f t="shared" si="195"/>
        <v>532507777.37922388</v>
      </c>
      <c r="AF98" s="65">
        <f t="shared" si="195"/>
        <v>523877038.82175618</v>
      </c>
      <c r="AG98" s="65">
        <f t="shared" si="195"/>
        <v>515623543.87084961</v>
      </c>
      <c r="AH98" s="65">
        <f t="shared" si="195"/>
        <v>507731574.04289752</v>
      </c>
      <c r="AI98" s="65">
        <f t="shared" ref="AI98:BI98" si="196">+AH103</f>
        <v>501206813.84111011</v>
      </c>
      <c r="AJ98" s="65">
        <f t="shared" si="196"/>
        <v>494972870.36023051</v>
      </c>
      <c r="AK98" s="65">
        <f t="shared" si="196"/>
        <v>489017626.23688757</v>
      </c>
      <c r="AL98" s="65">
        <f t="shared" si="196"/>
        <v>483329468.9978506</v>
      </c>
      <c r="AM98" s="65">
        <f t="shared" si="196"/>
        <v>477897270.02294016</v>
      </c>
      <c r="AN98" s="65">
        <f t="shared" si="196"/>
        <v>472738791.95323431</v>
      </c>
      <c r="AO98" s="65">
        <f t="shared" si="196"/>
        <v>618547952.26513791</v>
      </c>
      <c r="AP98" s="65">
        <f t="shared" si="196"/>
        <v>607623787.66450715</v>
      </c>
      <c r="AQ98" s="65">
        <f t="shared" si="196"/>
        <v>597202175.87015271</v>
      </c>
      <c r="AR98" s="65">
        <f t="shared" si="196"/>
        <v>587262177.181813</v>
      </c>
      <c r="AS98" s="65">
        <f t="shared" si="196"/>
        <v>577783724.38673747</v>
      </c>
      <c r="AT98" s="65">
        <f t="shared" si="196"/>
        <v>568747586.40604007</v>
      </c>
      <c r="AU98" s="65">
        <f t="shared" si="196"/>
        <v>560965039.42903841</v>
      </c>
      <c r="AV98" s="65">
        <f t="shared" si="196"/>
        <v>553556750.38446391</v>
      </c>
      <c r="AW98" s="65">
        <f t="shared" si="196"/>
        <v>546507125.19179869</v>
      </c>
      <c r="AX98" s="65">
        <f t="shared" si="196"/>
        <v>539801219.52388</v>
      </c>
      <c r="AY98" s="65">
        <f t="shared" si="196"/>
        <v>533424711.73384333</v>
      </c>
      <c r="AZ98" s="65">
        <f t="shared" si="196"/>
        <v>527393867.99514151</v>
      </c>
      <c r="BA98" s="65">
        <f t="shared" si="196"/>
        <v>755097586.16945863</v>
      </c>
      <c r="BB98" s="65">
        <f t="shared" si="196"/>
        <v>739990325.11610627</v>
      </c>
      <c r="BC98" s="65">
        <f t="shared" si="196"/>
        <v>725592509.5000602</v>
      </c>
      <c r="BD98" s="65">
        <f t="shared" si="196"/>
        <v>711874579.09476602</v>
      </c>
      <c r="BE98" s="65">
        <f t="shared" si="196"/>
        <v>698808205.34977579</v>
      </c>
      <c r="BF98" s="65">
        <f t="shared" si="196"/>
        <v>686366240.0709101</v>
      </c>
      <c r="BG98" s="65">
        <f t="shared" si="196"/>
        <v>675444192.31147397</v>
      </c>
      <c r="BH98" s="65">
        <f t="shared" si="196"/>
        <v>665061604.79456902</v>
      </c>
      <c r="BI98" s="65">
        <f t="shared" si="196"/>
        <v>655196000.01008976</v>
      </c>
    </row>
    <row r="99" spans="1:62" x14ac:dyDescent="0.2">
      <c r="A99" s="64" t="s">
        <v>37</v>
      </c>
      <c r="B99" s="65">
        <f>+B98/24</f>
        <v>20833333.333333332</v>
      </c>
      <c r="C99" s="65">
        <f t="shared" ref="C99:BI99" si="197">+C98/24</f>
        <v>20431944.444444444</v>
      </c>
      <c r="D99" s="65">
        <f t="shared" si="197"/>
        <v>20045821.759259261</v>
      </c>
      <c r="E99" s="65">
        <f t="shared" si="197"/>
        <v>24787548.627290118</v>
      </c>
      <c r="F99" s="65">
        <f t="shared" si="197"/>
        <v>24217025.767819699</v>
      </c>
      <c r="G99" s="65">
        <f t="shared" si="197"/>
        <v>23668816.360827211</v>
      </c>
      <c r="H99" s="65">
        <f t="shared" si="197"/>
        <v>23141990.67912608</v>
      </c>
      <c r="I99" s="65">
        <f t="shared" si="197"/>
        <v>22635657.734162495</v>
      </c>
      <c r="J99" s="65">
        <f t="shared" si="197"/>
        <v>22148963.661905725</v>
      </c>
      <c r="K99" s="65">
        <f t="shared" si="197"/>
        <v>21749340.175992984</v>
      </c>
      <c r="L99" s="65">
        <f t="shared" si="197"/>
        <v>21364690.585326608</v>
      </c>
      <c r="M99" s="65">
        <f t="shared" si="197"/>
        <v>20994390.977604669</v>
      </c>
      <c r="N99" s="65">
        <f t="shared" si="197"/>
        <v>20637843.436871137</v>
      </c>
      <c r="O99" s="65">
        <f t="shared" si="197"/>
        <v>20294474.960334841</v>
      </c>
      <c r="P99" s="65">
        <f t="shared" si="197"/>
        <v>19965078.086987559</v>
      </c>
      <c r="Q99" s="65">
        <f t="shared" si="197"/>
        <v>22377822.333610892</v>
      </c>
      <c r="R99" s="65">
        <f t="shared" si="197"/>
        <v>21960948.486377105</v>
      </c>
      <c r="S99" s="65">
        <f t="shared" si="197"/>
        <v>21561108.966111392</v>
      </c>
      <c r="T99" s="65">
        <f t="shared" si="197"/>
        <v>21177594.009190083</v>
      </c>
      <c r="U99" s="65">
        <f t="shared" si="197"/>
        <v>20809723.425473828</v>
      </c>
      <c r="V99" s="65">
        <f t="shared" si="197"/>
        <v>20456845.366079088</v>
      </c>
      <c r="W99" s="65">
        <f t="shared" si="197"/>
        <v>20167151.684159126</v>
      </c>
      <c r="X99" s="65">
        <f t="shared" si="197"/>
        <v>19889161.291069161</v>
      </c>
      <c r="Y99" s="65">
        <f t="shared" si="197"/>
        <v>19622386.549774613</v>
      </c>
      <c r="Z99" s="65">
        <f t="shared" si="197"/>
        <v>19366360.141450673</v>
      </c>
      <c r="AA99" s="65">
        <f t="shared" si="197"/>
        <v>19120634.218890231</v>
      </c>
      <c r="AB99" s="65">
        <f t="shared" si="197"/>
        <v>18885881.438936468</v>
      </c>
      <c r="AC99" s="65">
        <f t="shared" si="197"/>
        <v>22956971.084312614</v>
      </c>
      <c r="AD99" s="65">
        <f t="shared" si="197"/>
        <v>22563840.059966255</v>
      </c>
      <c r="AE99" s="65">
        <f t="shared" si="197"/>
        <v>22187824.057467662</v>
      </c>
      <c r="AF99" s="65">
        <f t="shared" si="197"/>
        <v>21828209.950906508</v>
      </c>
      <c r="AG99" s="65">
        <f t="shared" si="197"/>
        <v>21484314.327952068</v>
      </c>
      <c r="AH99" s="65">
        <f t="shared" si="197"/>
        <v>21155482.251787398</v>
      </c>
      <c r="AI99" s="65">
        <f t="shared" si="197"/>
        <v>20883617.243379589</v>
      </c>
      <c r="AJ99" s="65">
        <f t="shared" si="197"/>
        <v>20623869.598342936</v>
      </c>
      <c r="AK99" s="65">
        <f t="shared" si="197"/>
        <v>20375734.426536981</v>
      </c>
      <c r="AL99" s="65">
        <f t="shared" si="197"/>
        <v>20138727.87491044</v>
      </c>
      <c r="AM99" s="65">
        <f t="shared" si="197"/>
        <v>19912386.250955839</v>
      </c>
      <c r="AN99" s="65">
        <f t="shared" si="197"/>
        <v>19697449.664718095</v>
      </c>
      <c r="AO99" s="65">
        <f t="shared" si="197"/>
        <v>25772831.344380748</v>
      </c>
      <c r="AP99" s="65">
        <f t="shared" si="197"/>
        <v>25317657.819354463</v>
      </c>
      <c r="AQ99" s="65">
        <f t="shared" si="197"/>
        <v>24883423.994589698</v>
      </c>
      <c r="AR99" s="65">
        <f t="shared" si="197"/>
        <v>24469257.382575542</v>
      </c>
      <c r="AS99" s="65">
        <f t="shared" si="197"/>
        <v>24074321.849447396</v>
      </c>
      <c r="AT99" s="65">
        <f t="shared" si="197"/>
        <v>23697816.100251671</v>
      </c>
      <c r="AU99" s="65">
        <f t="shared" si="197"/>
        <v>23373543.309543267</v>
      </c>
      <c r="AV99" s="65">
        <f t="shared" si="197"/>
        <v>23064864.599352662</v>
      </c>
      <c r="AW99" s="65">
        <f t="shared" si="197"/>
        <v>22771130.216324944</v>
      </c>
      <c r="AX99" s="65">
        <f t="shared" si="197"/>
        <v>22491717.480161667</v>
      </c>
      <c r="AY99" s="65">
        <f t="shared" si="197"/>
        <v>22226029.655576807</v>
      </c>
      <c r="AZ99" s="65">
        <f t="shared" si="197"/>
        <v>21974744.499797564</v>
      </c>
      <c r="BA99" s="65">
        <f t="shared" si="197"/>
        <v>31462399.423727442</v>
      </c>
      <c r="BB99" s="65">
        <f t="shared" si="197"/>
        <v>30832930.213171095</v>
      </c>
      <c r="BC99" s="65">
        <f t="shared" si="197"/>
        <v>30233021.229169175</v>
      </c>
      <c r="BD99" s="65">
        <f t="shared" si="197"/>
        <v>29661440.795615252</v>
      </c>
      <c r="BE99" s="65">
        <f t="shared" si="197"/>
        <v>29117008.556240659</v>
      </c>
      <c r="BF99" s="65">
        <f t="shared" si="197"/>
        <v>28598593.336287919</v>
      </c>
      <c r="BG99" s="65">
        <f t="shared" si="197"/>
        <v>28143508.012978081</v>
      </c>
      <c r="BH99" s="65">
        <f t="shared" si="197"/>
        <v>27710900.19977371</v>
      </c>
      <c r="BI99" s="65">
        <f t="shared" si="197"/>
        <v>27299833.333753739</v>
      </c>
      <c r="BJ99" s="69"/>
    </row>
    <row r="100" spans="1:62" x14ac:dyDescent="0.2">
      <c r="A100" s="64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5"/>
      <c r="P100" s="65"/>
      <c r="Q100" s="65"/>
      <c r="R100" s="65"/>
      <c r="S100" s="65"/>
      <c r="T100" s="65"/>
      <c r="U100" s="65"/>
      <c r="V100" s="65"/>
      <c r="W100" s="65"/>
      <c r="X100" s="65"/>
      <c r="Y100" s="65"/>
      <c r="Z100" s="65"/>
      <c r="AA100" s="65"/>
      <c r="AB100" s="65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  <c r="BB100" s="65"/>
      <c r="BC100" s="65"/>
      <c r="BD100" s="65"/>
      <c r="BE100" s="65"/>
      <c r="BF100" s="65"/>
      <c r="BG100" s="65"/>
      <c r="BH100" s="65"/>
      <c r="BI100" s="65"/>
      <c r="BJ100" s="69"/>
    </row>
    <row r="101" spans="1:62" x14ac:dyDescent="0.2">
      <c r="A101" s="64" t="s">
        <v>1450</v>
      </c>
      <c r="B101" s="65">
        <f>+B50*PARÁMETROS!$B$30</f>
        <v>11199999.999999998</v>
      </c>
      <c r="C101" s="65">
        <f>+C50*PARÁMETROS!$B$30</f>
        <v>11164999.999999998</v>
      </c>
      <c r="D101" s="65">
        <f>+D50*PARÁMETROS!$B$30</f>
        <v>11129999.999999998</v>
      </c>
      <c r="E101" s="65">
        <f>+E50*PARÁMETROS!$B$30</f>
        <v>11094999.999999998</v>
      </c>
      <c r="F101" s="65">
        <f>+F50*PARÁMETROS!$B$30</f>
        <v>11059999.999999998</v>
      </c>
      <c r="G101" s="65">
        <f>+G50*PARÁMETROS!$B$30</f>
        <v>11024999.999999998</v>
      </c>
      <c r="H101" s="65">
        <f>+H50*PARÁMETROS!$B$30</f>
        <v>10989999.999999998</v>
      </c>
      <c r="I101" s="65">
        <f>+I50*PARÁMETROS!$B$30</f>
        <v>10954999.999999998</v>
      </c>
      <c r="J101" s="65">
        <f>+J50*PARÁMETROS!$C$30</f>
        <v>12557999.999999998</v>
      </c>
      <c r="K101" s="65">
        <f>+K50*PARÁMETROS!$C$30</f>
        <v>12517749.999999998</v>
      </c>
      <c r="L101" s="65">
        <f>+L50*PARÁMETROS!$C$30</f>
        <v>12477499.999999998</v>
      </c>
      <c r="M101" s="65">
        <f>+M50*PARÁMETROS!$C$30</f>
        <v>12437249.999999998</v>
      </c>
      <c r="N101" s="65">
        <f>+N50*PARÁMETROS!$C$30</f>
        <v>12396999.999999998</v>
      </c>
      <c r="O101" s="65">
        <f>+O50*PARÁMETROS!$C$30</f>
        <v>12388949.999999998</v>
      </c>
      <c r="P101" s="65">
        <f>+P50*PARÁMETROS!$C$30</f>
        <v>12380899.999999998</v>
      </c>
      <c r="Q101" s="65">
        <f>+Q50*PARÁMETROS!$C$30</f>
        <v>12372849.999999998</v>
      </c>
      <c r="R101" s="65">
        <f>+R50*PARÁMETROS!$C$30</f>
        <v>12364799.999999998</v>
      </c>
      <c r="S101" s="65">
        <f>+S50*PARÁMETROS!$C$30</f>
        <v>12356749.999999998</v>
      </c>
      <c r="T101" s="65">
        <f>+T50*PARÁMETROS!$C$30</f>
        <v>12348699.999999998</v>
      </c>
      <c r="U101" s="65">
        <f>+U50*PARÁMETROS!$C$30</f>
        <v>12340649.999999998</v>
      </c>
      <c r="V101" s="65">
        <f>+V50*PARÁMETROS!$D$30</f>
        <v>13504197</v>
      </c>
      <c r="W101" s="65">
        <f>+W50*PARÁMETROS!$D$30</f>
        <v>13495382.25</v>
      </c>
      <c r="X101" s="65">
        <f>+X50*PARÁMETROS!$D$30</f>
        <v>13486567.5</v>
      </c>
      <c r="Y101" s="65">
        <f>+Y50*PARÁMETROS!$D$30</f>
        <v>13477752.75</v>
      </c>
      <c r="Z101" s="65">
        <f>+Z50*PARÁMETROS!$D$30</f>
        <v>13468938</v>
      </c>
      <c r="AA101" s="65">
        <f>+AA50*PARÁMETROS!$D$30</f>
        <v>13486567.5</v>
      </c>
      <c r="AB101" s="65">
        <f>+AB50*PARÁMETROS!$D$30</f>
        <v>13504197</v>
      </c>
      <c r="AC101" s="65">
        <f>+AC50*PARÁMETROS!$D$30</f>
        <v>13521826.5</v>
      </c>
      <c r="AD101" s="65">
        <f>+AD50*PARÁMETROS!$D$30</f>
        <v>13539456</v>
      </c>
      <c r="AE101" s="65">
        <f>+AE50*PARÁMETROS!$D$30</f>
        <v>13557085.5</v>
      </c>
      <c r="AF101" s="65">
        <f>+AF50*PARÁMETROS!$D$30</f>
        <v>13574715</v>
      </c>
      <c r="AG101" s="65">
        <f>+AG50*PARÁMETROS!$D$30</f>
        <v>13592344.5</v>
      </c>
      <c r="AH101" s="65">
        <f>+AH50*PARÁMETROS!$E$30</f>
        <v>14630722.049999999</v>
      </c>
      <c r="AI101" s="65">
        <f>+AI50*PARÁMETROS!$E$30</f>
        <v>14649673.762499997</v>
      </c>
      <c r="AJ101" s="65">
        <f>+AJ50*PARÁMETROS!$E$30</f>
        <v>14668625.474999998</v>
      </c>
      <c r="AK101" s="65">
        <f>+AK50*PARÁMETROS!$E$30</f>
        <v>14687577.187499998</v>
      </c>
      <c r="AL101" s="65">
        <f>+AL50*PARÁMETROS!$E$30</f>
        <v>14706528.899999999</v>
      </c>
      <c r="AM101" s="65">
        <f>+AM50*PARÁMETROS!$E$30</f>
        <v>14753908.181249999</v>
      </c>
      <c r="AN101" s="65">
        <f>+AN50*PARÁMETROS!$E$30</f>
        <v>14801287.462499999</v>
      </c>
      <c r="AO101" s="65">
        <f>+AO50*PARÁMETROS!$E$30</f>
        <v>14848666.743749999</v>
      </c>
      <c r="AP101" s="65">
        <f>+AP50*PARÁMETROS!$E$30</f>
        <v>14896046.024999999</v>
      </c>
      <c r="AQ101" s="65">
        <f>+AQ50*PARÁMETROS!$E$30</f>
        <v>14943425.306249999</v>
      </c>
      <c r="AR101" s="65">
        <f>+AR50*PARÁMETROS!$E$30</f>
        <v>14990804.587499999</v>
      </c>
      <c r="AS101" s="65">
        <f>+AS50*PARÁMETROS!$E$30</f>
        <v>15038183.868749999</v>
      </c>
      <c r="AT101" s="65">
        <f>+AT50*PARÁMETROS!$F$30</f>
        <v>15915269.123249998</v>
      </c>
      <c r="AU101" s="65">
        <f>+AU50*PARÁMETROS!$F$30</f>
        <v>15965254.264968747</v>
      </c>
      <c r="AV101" s="65">
        <f>+AV50*PARÁMETROS!$F$30</f>
        <v>16015239.406687498</v>
      </c>
      <c r="AW101" s="65">
        <f>+AW50*PARÁMETROS!$F$30</f>
        <v>16065224.548406247</v>
      </c>
      <c r="AX101" s="65">
        <f>+AX50*PARÁMETROS!$F$30</f>
        <v>16115209.690124998</v>
      </c>
      <c r="AY101" s="65">
        <f>+AY50*PARÁMETROS!$F$30</f>
        <v>16195185.916874997</v>
      </c>
      <c r="AZ101" s="65">
        <f>+AZ50*PARÁMETROS!$F$30</f>
        <v>16275162.143624997</v>
      </c>
      <c r="BA101" s="65">
        <f>+BA50*PARÁMETROS!$F$30</f>
        <v>16355138.370374998</v>
      </c>
      <c r="BB101" s="65">
        <f>+BB50*PARÁMETROS!$F$30</f>
        <v>16435114.597124998</v>
      </c>
      <c r="BC101" s="65">
        <f>+BC50*PARÁMETROS!$F$30</f>
        <v>16515090.823874997</v>
      </c>
      <c r="BD101" s="65">
        <f>+BD50*PARÁMETROS!$F$30</f>
        <v>16595067.050624996</v>
      </c>
      <c r="BE101" s="65">
        <f>+BE50*PARÁMETROS!$F$30</f>
        <v>16675043.277374998</v>
      </c>
      <c r="BF101" s="65">
        <f>+BF50*PARÁMETROS!$G$30</f>
        <v>17676545.576851875</v>
      </c>
      <c r="BG101" s="65">
        <f>+BG50*PARÁMETROS!$G$30</f>
        <v>17760920.496073123</v>
      </c>
      <c r="BH101" s="65">
        <f>+BH50*PARÁMETROS!$G$30</f>
        <v>17845295.415294372</v>
      </c>
      <c r="BI101" s="65">
        <f>+BI50*PARÁMETROS!$G$30</f>
        <v>17929670.334515624</v>
      </c>
    </row>
    <row r="102" spans="1:62" x14ac:dyDescent="0.2">
      <c r="A102" s="63" t="s">
        <v>1532</v>
      </c>
      <c r="B102" s="65"/>
      <c r="C102" s="65"/>
      <c r="D102" s="65">
        <f>+'EF. Mensuales'!D21*80%</f>
        <v>122717266.59199983</v>
      </c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5"/>
      <c r="P102" s="65">
        <f>+'EF. Mensuales'!P21*80%</f>
        <v>65490040.005947649</v>
      </c>
      <c r="Q102" s="65"/>
      <c r="R102" s="65"/>
      <c r="S102" s="65"/>
      <c r="T102" s="65"/>
      <c r="U102" s="65"/>
      <c r="V102" s="65"/>
      <c r="W102" s="65"/>
      <c r="X102" s="65">
        <f>+'EF. Mensuales'!X21*80%</f>
        <v>0</v>
      </c>
      <c r="Y102" s="65"/>
      <c r="Z102" s="65"/>
      <c r="AA102" s="65"/>
      <c r="AB102" s="65">
        <f>+'EF. Mensuales'!AB21*80%</f>
        <v>103087835.92796393</v>
      </c>
      <c r="AC102" s="65"/>
      <c r="AD102" s="65"/>
      <c r="AE102" s="65"/>
      <c r="AF102" s="65"/>
      <c r="AG102" s="65"/>
      <c r="AH102" s="65"/>
      <c r="AI102" s="65"/>
      <c r="AJ102" s="65">
        <f>+'EF. Mensuales'!AJ21*80%</f>
        <v>0</v>
      </c>
      <c r="AK102" s="65"/>
      <c r="AL102" s="65"/>
      <c r="AM102" s="65"/>
      <c r="AN102" s="65">
        <f>+'EF. Mensuales'!AN21*80%</f>
        <v>150705322.51412177</v>
      </c>
      <c r="AO102" s="65"/>
      <c r="AP102" s="65"/>
      <c r="AQ102" s="65"/>
      <c r="AR102" s="65"/>
      <c r="AS102" s="65"/>
      <c r="AT102" s="65"/>
      <c r="AU102" s="65"/>
      <c r="AV102" s="65">
        <f>+'EF. Mensuales'!AV21*80%</f>
        <v>0</v>
      </c>
      <c r="AW102" s="65"/>
      <c r="AX102" s="65"/>
      <c r="AY102" s="65"/>
      <c r="AZ102" s="65">
        <f>+'EF. Mensuales'!AZ21*80%</f>
        <v>233403300.53048968</v>
      </c>
      <c r="BA102" s="65"/>
      <c r="BB102" s="65"/>
      <c r="BC102" s="65"/>
      <c r="BD102" s="65"/>
      <c r="BH102" s="65">
        <f>+'EF. Mensuales'!BH21*80%</f>
        <v>0</v>
      </c>
    </row>
    <row r="103" spans="1:62" x14ac:dyDescent="0.2">
      <c r="A103" s="66" t="s">
        <v>38</v>
      </c>
      <c r="B103" s="66">
        <f>+B98+B102+B101-B99-B100</f>
        <v>490366666.66666669</v>
      </c>
      <c r="C103" s="66">
        <f t="shared" ref="C103:BI103" si="198">+C98+C102+C101-C99-C100</f>
        <v>481099722.22222227</v>
      </c>
      <c r="D103" s="66">
        <f t="shared" si="198"/>
        <v>594901167.05496287</v>
      </c>
      <c r="E103" s="66">
        <f t="shared" si="198"/>
        <v>581208618.42767274</v>
      </c>
      <c r="F103" s="66">
        <f t="shared" si="198"/>
        <v>568051592.6598531</v>
      </c>
      <c r="G103" s="66">
        <f t="shared" si="198"/>
        <v>555407776.29902589</v>
      </c>
      <c r="H103" s="66">
        <f t="shared" si="198"/>
        <v>543255785.61989987</v>
      </c>
      <c r="I103" s="66">
        <f t="shared" si="198"/>
        <v>531575127.88573736</v>
      </c>
      <c r="J103" s="66">
        <f t="shared" si="198"/>
        <v>521984164.22383159</v>
      </c>
      <c r="K103" s="66">
        <f t="shared" si="198"/>
        <v>512752574.04783863</v>
      </c>
      <c r="L103" s="66">
        <f t="shared" si="198"/>
        <v>503865383.46251202</v>
      </c>
      <c r="M103" s="66">
        <f t="shared" si="198"/>
        <v>495308242.48490733</v>
      </c>
      <c r="N103" s="66">
        <f t="shared" si="198"/>
        <v>487067399.04803622</v>
      </c>
      <c r="O103" s="66">
        <f t="shared" si="198"/>
        <v>479161874.08770138</v>
      </c>
      <c r="P103" s="66">
        <f t="shared" si="198"/>
        <v>537067736.00666142</v>
      </c>
      <c r="Q103" s="66">
        <f t="shared" si="198"/>
        <v>527062763.67305052</v>
      </c>
      <c r="R103" s="66">
        <f t="shared" si="198"/>
        <v>517466615.1866734</v>
      </c>
      <c r="S103" s="66">
        <f t="shared" si="198"/>
        <v>508262256.22056198</v>
      </c>
      <c r="T103" s="66">
        <f t="shared" si="198"/>
        <v>499433362.2113719</v>
      </c>
      <c r="U103" s="66">
        <f t="shared" si="198"/>
        <v>490964288.78589809</v>
      </c>
      <c r="V103" s="66">
        <f t="shared" si="198"/>
        <v>484011640.419819</v>
      </c>
      <c r="W103" s="66">
        <f t="shared" si="198"/>
        <v>477339870.9856599</v>
      </c>
      <c r="X103" s="66">
        <f t="shared" si="198"/>
        <v>470937277.19459075</v>
      </c>
      <c r="Y103" s="66">
        <f t="shared" si="198"/>
        <v>464792643.39481616</v>
      </c>
      <c r="Z103" s="66">
        <f t="shared" si="198"/>
        <v>458895221.25336552</v>
      </c>
      <c r="AA103" s="66">
        <f t="shared" si="198"/>
        <v>453261154.53447527</v>
      </c>
      <c r="AB103" s="66">
        <f t="shared" si="198"/>
        <v>550967306.02350271</v>
      </c>
      <c r="AC103" s="66">
        <f t="shared" si="198"/>
        <v>541532161.43919015</v>
      </c>
      <c r="AD103" s="66">
        <f t="shared" si="198"/>
        <v>532507777.37922388</v>
      </c>
      <c r="AE103" s="66">
        <f t="shared" si="198"/>
        <v>523877038.82175618</v>
      </c>
      <c r="AF103" s="66">
        <f t="shared" si="198"/>
        <v>515623543.87084961</v>
      </c>
      <c r="AG103" s="66">
        <f t="shared" si="198"/>
        <v>507731574.04289752</v>
      </c>
      <c r="AH103" s="66">
        <f t="shared" si="198"/>
        <v>501206813.84111011</v>
      </c>
      <c r="AI103" s="66">
        <f t="shared" si="198"/>
        <v>494972870.36023051</v>
      </c>
      <c r="AJ103" s="66">
        <f t="shared" si="198"/>
        <v>489017626.23688757</v>
      </c>
      <c r="AK103" s="66">
        <f t="shared" si="198"/>
        <v>483329468.9978506</v>
      </c>
      <c r="AL103" s="66">
        <f t="shared" si="198"/>
        <v>477897270.02294016</v>
      </c>
      <c r="AM103" s="66">
        <f t="shared" si="198"/>
        <v>472738791.95323431</v>
      </c>
      <c r="AN103" s="66">
        <f t="shared" si="198"/>
        <v>618547952.26513791</v>
      </c>
      <c r="AO103" s="66">
        <f t="shared" si="198"/>
        <v>607623787.66450715</v>
      </c>
      <c r="AP103" s="66">
        <f t="shared" si="198"/>
        <v>597202175.87015271</v>
      </c>
      <c r="AQ103" s="66">
        <f t="shared" si="198"/>
        <v>587262177.181813</v>
      </c>
      <c r="AR103" s="66">
        <f t="shared" si="198"/>
        <v>577783724.38673747</v>
      </c>
      <c r="AS103" s="66">
        <f t="shared" si="198"/>
        <v>568747586.40604007</v>
      </c>
      <c r="AT103" s="66">
        <f t="shared" si="198"/>
        <v>560965039.42903841</v>
      </c>
      <c r="AU103" s="66">
        <f t="shared" si="198"/>
        <v>553556750.38446391</v>
      </c>
      <c r="AV103" s="66">
        <f t="shared" si="198"/>
        <v>546507125.19179869</v>
      </c>
      <c r="AW103" s="66">
        <f t="shared" si="198"/>
        <v>539801219.52388</v>
      </c>
      <c r="AX103" s="66">
        <f t="shared" si="198"/>
        <v>533424711.73384333</v>
      </c>
      <c r="AY103" s="66">
        <f t="shared" si="198"/>
        <v>527393867.99514151</v>
      </c>
      <c r="AZ103" s="66">
        <f t="shared" si="198"/>
        <v>755097586.16945863</v>
      </c>
      <c r="BA103" s="66">
        <f t="shared" si="198"/>
        <v>739990325.11610627</v>
      </c>
      <c r="BB103" s="66">
        <f t="shared" si="198"/>
        <v>725592509.5000602</v>
      </c>
      <c r="BC103" s="66">
        <f t="shared" si="198"/>
        <v>711874579.09476602</v>
      </c>
      <c r="BD103" s="66">
        <f t="shared" si="198"/>
        <v>698808205.34977579</v>
      </c>
      <c r="BE103" s="66">
        <f t="shared" si="198"/>
        <v>686366240.0709101</v>
      </c>
      <c r="BF103" s="66">
        <f t="shared" si="198"/>
        <v>675444192.31147397</v>
      </c>
      <c r="BG103" s="66">
        <f t="shared" si="198"/>
        <v>665061604.79456902</v>
      </c>
      <c r="BH103" s="66">
        <f t="shared" si="198"/>
        <v>655196000.01008976</v>
      </c>
      <c r="BI103" s="66">
        <f t="shared" si="198"/>
        <v>645825837.01085162</v>
      </c>
      <c r="BJ103" s="69"/>
    </row>
    <row r="104" spans="1:62" ht="13.5" thickBot="1" x14ac:dyDescent="0.25">
      <c r="A104" s="70"/>
      <c r="B104" s="129"/>
      <c r="C104" s="129"/>
      <c r="D104" s="129"/>
      <c r="E104" s="129"/>
      <c r="F104" s="129"/>
      <c r="G104" s="129"/>
      <c r="H104" s="129"/>
      <c r="I104" s="129"/>
      <c r="J104" s="129"/>
      <c r="K104" s="129"/>
      <c r="L104" s="129"/>
      <c r="M104" s="129"/>
      <c r="N104" s="129"/>
      <c r="O104" s="129"/>
      <c r="P104" s="129"/>
      <c r="Q104" s="129"/>
      <c r="R104" s="129"/>
      <c r="S104" s="129"/>
      <c r="T104" s="129"/>
      <c r="U104" s="129"/>
      <c r="V104" s="129"/>
      <c r="W104" s="129"/>
      <c r="X104" s="129"/>
      <c r="Y104" s="129"/>
      <c r="Z104" s="129"/>
      <c r="AA104" s="129"/>
      <c r="AB104" s="129"/>
      <c r="AC104" s="129"/>
      <c r="AD104" s="129"/>
      <c r="AE104" s="129"/>
      <c r="AF104" s="129"/>
      <c r="AG104" s="129"/>
      <c r="AH104" s="129"/>
      <c r="AI104" s="129"/>
      <c r="AJ104" s="129"/>
      <c r="AK104" s="129"/>
      <c r="AL104" s="129"/>
      <c r="AM104" s="129"/>
      <c r="AN104" s="129"/>
      <c r="AO104" s="129"/>
      <c r="AP104" s="129"/>
      <c r="AQ104" s="129"/>
      <c r="AR104" s="129"/>
      <c r="AS104" s="129"/>
      <c r="AT104" s="129"/>
      <c r="AU104" s="129"/>
      <c r="AV104" s="129"/>
      <c r="AW104" s="129"/>
      <c r="AX104" s="129"/>
      <c r="AY104" s="129"/>
      <c r="AZ104" s="129"/>
      <c r="BA104" s="129"/>
      <c r="BB104" s="129"/>
      <c r="BC104" s="129"/>
      <c r="BD104" s="129"/>
      <c r="BE104" s="129"/>
      <c r="BF104" s="129"/>
      <c r="BG104" s="129"/>
      <c r="BH104" s="129"/>
      <c r="BI104" s="129"/>
    </row>
    <row r="105" spans="1:62" x14ac:dyDescent="0.2">
      <c r="A105" s="47" t="s">
        <v>27</v>
      </c>
      <c r="B105" s="40">
        <f t="shared" ref="B105:K105" si="199">+B$2</f>
        <v>44957</v>
      </c>
      <c r="C105" s="40">
        <f t="shared" si="199"/>
        <v>44985</v>
      </c>
      <c r="D105" s="40">
        <f t="shared" si="199"/>
        <v>45016</v>
      </c>
      <c r="E105" s="40">
        <f t="shared" si="199"/>
        <v>45046</v>
      </c>
      <c r="F105" s="40">
        <f t="shared" si="199"/>
        <v>45077</v>
      </c>
      <c r="G105" s="40">
        <f t="shared" si="199"/>
        <v>45107</v>
      </c>
      <c r="H105" s="40">
        <f t="shared" si="199"/>
        <v>45138</v>
      </c>
      <c r="I105" s="40">
        <f t="shared" si="199"/>
        <v>45169</v>
      </c>
      <c r="J105" s="40">
        <f t="shared" si="199"/>
        <v>45199</v>
      </c>
      <c r="K105" s="40">
        <f t="shared" si="199"/>
        <v>45230</v>
      </c>
      <c r="L105" s="40">
        <f t="shared" ref="L105:AQ105" si="200">+L$2</f>
        <v>45260</v>
      </c>
      <c r="M105" s="40">
        <f t="shared" si="200"/>
        <v>45291</v>
      </c>
      <c r="N105" s="40">
        <f t="shared" si="200"/>
        <v>45322</v>
      </c>
      <c r="O105" s="40">
        <f t="shared" si="200"/>
        <v>45351</v>
      </c>
      <c r="P105" s="40">
        <f t="shared" si="200"/>
        <v>45382</v>
      </c>
      <c r="Q105" s="40">
        <f t="shared" si="200"/>
        <v>45412</v>
      </c>
      <c r="R105" s="40">
        <f t="shared" si="200"/>
        <v>45443</v>
      </c>
      <c r="S105" s="40">
        <f t="shared" si="200"/>
        <v>45473</v>
      </c>
      <c r="T105" s="40">
        <f t="shared" si="200"/>
        <v>45504</v>
      </c>
      <c r="U105" s="40">
        <f t="shared" si="200"/>
        <v>45535</v>
      </c>
      <c r="V105" s="40">
        <f t="shared" si="200"/>
        <v>45565</v>
      </c>
      <c r="W105" s="40">
        <f t="shared" si="200"/>
        <v>45596</v>
      </c>
      <c r="X105" s="40">
        <f t="shared" si="200"/>
        <v>45626</v>
      </c>
      <c r="Y105" s="40">
        <f t="shared" si="200"/>
        <v>45657</v>
      </c>
      <c r="Z105" s="40">
        <f t="shared" si="200"/>
        <v>45688</v>
      </c>
      <c r="AA105" s="40">
        <f t="shared" si="200"/>
        <v>45716</v>
      </c>
      <c r="AB105" s="40">
        <f t="shared" si="200"/>
        <v>45747</v>
      </c>
      <c r="AC105" s="40">
        <f t="shared" si="200"/>
        <v>45777</v>
      </c>
      <c r="AD105" s="40">
        <f t="shared" si="200"/>
        <v>45808</v>
      </c>
      <c r="AE105" s="40">
        <f t="shared" si="200"/>
        <v>45838</v>
      </c>
      <c r="AF105" s="40">
        <f t="shared" si="200"/>
        <v>45869</v>
      </c>
      <c r="AG105" s="40">
        <f t="shared" si="200"/>
        <v>45900</v>
      </c>
      <c r="AH105" s="40">
        <f t="shared" si="200"/>
        <v>45930</v>
      </c>
      <c r="AI105" s="40">
        <f t="shared" si="200"/>
        <v>45961</v>
      </c>
      <c r="AJ105" s="40">
        <f t="shared" si="200"/>
        <v>45991</v>
      </c>
      <c r="AK105" s="40">
        <f t="shared" si="200"/>
        <v>46022</v>
      </c>
      <c r="AL105" s="40">
        <f t="shared" si="200"/>
        <v>46053</v>
      </c>
      <c r="AM105" s="40">
        <f t="shared" si="200"/>
        <v>46081</v>
      </c>
      <c r="AN105" s="40">
        <f t="shared" si="200"/>
        <v>46112</v>
      </c>
      <c r="AO105" s="40">
        <f t="shared" si="200"/>
        <v>46142</v>
      </c>
      <c r="AP105" s="40">
        <f t="shared" si="200"/>
        <v>46173</v>
      </c>
      <c r="AQ105" s="40">
        <f t="shared" si="200"/>
        <v>46203</v>
      </c>
      <c r="AR105" s="40">
        <f t="shared" ref="AR105:BI105" si="201">+AR$2</f>
        <v>46234</v>
      </c>
      <c r="AS105" s="40">
        <f t="shared" si="201"/>
        <v>46265</v>
      </c>
      <c r="AT105" s="40">
        <f t="shared" si="201"/>
        <v>46295</v>
      </c>
      <c r="AU105" s="40">
        <f t="shared" si="201"/>
        <v>46326</v>
      </c>
      <c r="AV105" s="40">
        <f t="shared" si="201"/>
        <v>46356</v>
      </c>
      <c r="AW105" s="40">
        <f t="shared" si="201"/>
        <v>46387</v>
      </c>
      <c r="AX105" s="40">
        <f t="shared" si="201"/>
        <v>46418</v>
      </c>
      <c r="AY105" s="40">
        <f t="shared" si="201"/>
        <v>46446</v>
      </c>
      <c r="AZ105" s="40">
        <f t="shared" si="201"/>
        <v>46477</v>
      </c>
      <c r="BA105" s="40">
        <f t="shared" si="201"/>
        <v>46507</v>
      </c>
      <c r="BB105" s="40">
        <f t="shared" si="201"/>
        <v>46538</v>
      </c>
      <c r="BC105" s="40">
        <f t="shared" si="201"/>
        <v>46568</v>
      </c>
      <c r="BD105" s="40">
        <f t="shared" si="201"/>
        <v>46599</v>
      </c>
      <c r="BE105" s="40">
        <f t="shared" si="201"/>
        <v>46630</v>
      </c>
      <c r="BF105" s="40">
        <f t="shared" si="201"/>
        <v>46660</v>
      </c>
      <c r="BG105" s="40">
        <f t="shared" si="201"/>
        <v>46691</v>
      </c>
      <c r="BH105" s="40">
        <f t="shared" si="201"/>
        <v>46721</v>
      </c>
      <c r="BI105" s="40">
        <f t="shared" si="201"/>
        <v>46752</v>
      </c>
    </row>
    <row r="106" spans="1:62" x14ac:dyDescent="0.2">
      <c r="A106" s="64" t="s">
        <v>33</v>
      </c>
      <c r="B106" s="65">
        <f>+'EF. Mensuales'!B19</f>
        <v>6391000000</v>
      </c>
      <c r="C106" s="65">
        <f>+B110</f>
        <v>6393412187.5</v>
      </c>
      <c r="D106" s="65">
        <f t="shared" ref="D106:K106" si="202">+C110</f>
        <v>6394854294.6120691</v>
      </c>
      <c r="E106" s="65">
        <f t="shared" si="202"/>
        <v>6395345264.4897938</v>
      </c>
      <c r="F106" s="65">
        <f t="shared" si="202"/>
        <v>6394903785.7194595</v>
      </c>
      <c r="G106" s="65">
        <f t="shared" si="202"/>
        <v>6393548294.9462843</v>
      </c>
      <c r="H106" s="65">
        <f t="shared" si="202"/>
        <v>6391296979.4818077</v>
      </c>
      <c r="I106" s="65">
        <f t="shared" si="202"/>
        <v>6388167779.8925152</v>
      </c>
      <c r="J106" s="65">
        <f t="shared" si="202"/>
        <v>6384178392.5697689</v>
      </c>
      <c r="K106" s="65">
        <f t="shared" si="202"/>
        <v>6379346272.281126</v>
      </c>
      <c r="L106" s="65">
        <f>+K110</f>
        <v>6373688634.7031164</v>
      </c>
      <c r="M106" s="65">
        <f>+L110</f>
        <v>6367222458.9355536</v>
      </c>
      <c r="N106" s="65">
        <f t="shared" ref="N106:BI106" si="203">+M110</f>
        <v>6359964489.9974556</v>
      </c>
      <c r="O106" s="65">
        <f t="shared" si="203"/>
        <v>6368733055.438942</v>
      </c>
      <c r="P106" s="65">
        <f t="shared" si="203"/>
        <v>6377108951.8841314</v>
      </c>
      <c r="Q106" s="65">
        <f t="shared" si="203"/>
        <v>6385100728.8936844</v>
      </c>
      <c r="R106" s="65">
        <f t="shared" si="203"/>
        <v>6392716758.1395521</v>
      </c>
      <c r="S106" s="65">
        <f t="shared" si="203"/>
        <v>6399965236.9928579</v>
      </c>
      <c r="T106" s="65">
        <f t="shared" si="203"/>
        <v>6406854192.0417109</v>
      </c>
      <c r="U106" s="65">
        <f t="shared" si="203"/>
        <v>6413391482.5402651</v>
      </c>
      <c r="V106" s="65">
        <f t="shared" si="203"/>
        <v>6419584803.7903242</v>
      </c>
      <c r="W106" s="65">
        <f t="shared" si="203"/>
        <v>6425441690.4567833</v>
      </c>
      <c r="X106" s="65">
        <f t="shared" si="203"/>
        <v>6430969519.8181295</v>
      </c>
      <c r="Y106" s="65">
        <f t="shared" si="203"/>
        <v>6436175514.9532681</v>
      </c>
      <c r="Z106" s="65">
        <f t="shared" si="203"/>
        <v>6441066747.8658485</v>
      </c>
      <c r="AA106" s="65">
        <f t="shared" si="203"/>
        <v>6457554475.380024</v>
      </c>
      <c r="AB106" s="65">
        <f t="shared" si="203"/>
        <v>6474072413.9071865</v>
      </c>
      <c r="AC106" s="65">
        <f t="shared" si="203"/>
        <v>6490620358.5370045</v>
      </c>
      <c r="AD106" s="65">
        <f t="shared" si="203"/>
        <v>6507198109.7450581</v>
      </c>
      <c r="AE106" s="65">
        <f t="shared" si="203"/>
        <v>6523805473.244442</v>
      </c>
      <c r="AF106" s="65">
        <f t="shared" si="203"/>
        <v>6540442259.841651</v>
      </c>
      <c r="AG106" s="65">
        <f t="shared" si="203"/>
        <v>6557108285.2966089</v>
      </c>
      <c r="AH106" s="65">
        <f t="shared" si="203"/>
        <v>6573803370.1867228</v>
      </c>
      <c r="AI106" s="65">
        <f t="shared" si="203"/>
        <v>6590527339.7748423</v>
      </c>
      <c r="AJ106" s="65">
        <f t="shared" si="203"/>
        <v>6607280023.8809938</v>
      </c>
      <c r="AK106" s="65">
        <f t="shared" si="203"/>
        <v>6624061256.757803</v>
      </c>
      <c r="AL106" s="65">
        <f t="shared" si="203"/>
        <v>6640870876.9694624</v>
      </c>
      <c r="AM106" s="65">
        <f t="shared" si="203"/>
        <v>6667080412.88346</v>
      </c>
      <c r="AN106" s="65">
        <f t="shared" si="203"/>
        <v>6693734302.421277</v>
      </c>
      <c r="AO106" s="65">
        <f t="shared" si="203"/>
        <v>6720823636.4810152</v>
      </c>
      <c r="AP106" s="65">
        <f t="shared" si="203"/>
        <v>6748339782.6148243</v>
      </c>
      <c r="AQ106" s="65">
        <f t="shared" si="203"/>
        <v>6776274375.5853596</v>
      </c>
      <c r="AR106" s="65">
        <f t="shared" si="203"/>
        <v>6804619308.2735071</v>
      </c>
      <c r="AS106" s="65">
        <f t="shared" si="203"/>
        <v>6833366722.9232473</v>
      </c>
      <c r="AT106" s="65">
        <f t="shared" si="203"/>
        <v>6862509002.7101336</v>
      </c>
      <c r="AU106" s="65">
        <f t="shared" si="203"/>
        <v>6892038763.6204491</v>
      </c>
      <c r="AV106" s="65">
        <f t="shared" si="203"/>
        <v>6921948846.6286449</v>
      </c>
      <c r="AW106" s="65">
        <f t="shared" si="203"/>
        <v>6952232310.1612225</v>
      </c>
      <c r="AX106" s="65">
        <f t="shared" si="203"/>
        <v>6982882422.8356991</v>
      </c>
      <c r="AY106" s="65">
        <f t="shared" si="203"/>
        <v>7023824415.2463884</v>
      </c>
      <c r="AZ106" s="65">
        <f t="shared" si="203"/>
        <v>7065550943.6607771</v>
      </c>
      <c r="BA106" s="65">
        <f t="shared" si="203"/>
        <v>7108047364.0786047</v>
      </c>
      <c r="BB106" s="65">
        <f t="shared" si="203"/>
        <v>7151299542.7123346</v>
      </c>
      <c r="BC106" s="65">
        <f t="shared" si="203"/>
        <v>7195293835.8145065</v>
      </c>
      <c r="BD106" s="65">
        <f t="shared" si="203"/>
        <v>7240017070.3965025</v>
      </c>
      <c r="BE106" s="65">
        <f t="shared" si="203"/>
        <v>7285456525.7952166</v>
      </c>
      <c r="BF106" s="65">
        <f t="shared" si="203"/>
        <v>7331599916.0464649</v>
      </c>
      <c r="BG106" s="65">
        <f t="shared" si="203"/>
        <v>7378435373.0261297</v>
      </c>
      <c r="BH106" s="65">
        <f t="shared" si="203"/>
        <v>7425951430.3221359</v>
      </c>
      <c r="BI106" s="65">
        <f t="shared" si="203"/>
        <v>7474137007.8022461</v>
      </c>
    </row>
    <row r="107" spans="1:62" x14ac:dyDescent="0.2">
      <c r="A107" s="44" t="s">
        <v>47</v>
      </c>
      <c r="B107" s="65">
        <f>+B50*PARÁMETROS!$C$20*PARÁMETROS!$C$29</f>
        <v>147408000.00000003</v>
      </c>
      <c r="C107" s="65">
        <f>+C50*PARÁMETROS!$C$20*PARÁMETROS!$C$29</f>
        <v>146947350.00000003</v>
      </c>
      <c r="D107" s="65">
        <f>+D50*PARÁMETROS!$C$20*PARÁMETROS!$C$29</f>
        <v>146486700.00000003</v>
      </c>
      <c r="E107" s="65">
        <f>+E50*PARÁMETROS!$C$20*PARÁMETROS!$C$29</f>
        <v>146026050.00000003</v>
      </c>
      <c r="F107" s="65">
        <f>+F50*PARÁMETROS!$C$20*PARÁMETROS!$C$29</f>
        <v>145565400.00000003</v>
      </c>
      <c r="G107" s="65">
        <f>+G50*PARÁMETROS!$C$20*PARÁMETROS!$C$29</f>
        <v>145104750.00000003</v>
      </c>
      <c r="H107" s="65">
        <f>+H50*PARÁMETROS!$C$20*PARÁMETROS!$C$29</f>
        <v>144644100.00000003</v>
      </c>
      <c r="I107" s="65">
        <f>+I50*PARÁMETROS!$C$20*PARÁMETROS!$C$29</f>
        <v>144183450.00000003</v>
      </c>
      <c r="J107" s="65">
        <f>+J50*PARÁMETROS!$C$20*PARÁMETROS!$C$29</f>
        <v>143722800.00000003</v>
      </c>
      <c r="K107" s="65">
        <f>+K50*PARÁMETROS!$C$20*PARÁMETROS!$C$29</f>
        <v>143262150.00000003</v>
      </c>
      <c r="L107" s="65">
        <f>+L50*PARÁMETROS!$C$20*PARÁMETROS!$C$29</f>
        <v>142801500.00000003</v>
      </c>
      <c r="M107" s="65">
        <f>+M50*PARÁMETROS!$C$20*PARÁMETROS!$C$29</f>
        <v>142340850.00000003</v>
      </c>
      <c r="N107" s="65">
        <f>+N50*PARÁMETROS!$D$20*PARÁMETROS!$D$29</f>
        <v>153230616.00000003</v>
      </c>
      <c r="O107" s="65">
        <f>+O50*PARÁMETROS!$D$20*PARÁMETROS!$D$29</f>
        <v>153131115.60000002</v>
      </c>
      <c r="P107" s="65">
        <f>+P50*PARÁMETROS!$D$20*PARÁMETROS!$D$29</f>
        <v>153031615.20000005</v>
      </c>
      <c r="Q107" s="65">
        <f>+Q50*PARÁMETROS!$D$20*PARÁMETROS!$D$29</f>
        <v>152932114.80000004</v>
      </c>
      <c r="R107" s="65">
        <f>+R50*PARÁMETROS!$D$20*PARÁMETROS!$D$29</f>
        <v>152832614.40000004</v>
      </c>
      <c r="S107" s="65">
        <f>+S50*PARÁMETROS!$D$20*PARÁMETROS!$D$29</f>
        <v>152733114.00000003</v>
      </c>
      <c r="T107" s="65">
        <f>+T50*PARÁMETROS!$D$20*PARÁMETROS!$D$29</f>
        <v>152633613.60000002</v>
      </c>
      <c r="U107" s="65">
        <f>+U50*PARÁMETROS!$D$20*PARÁMETROS!$D$29</f>
        <v>152534113.20000005</v>
      </c>
      <c r="V107" s="65">
        <f>+V50*PARÁMETROS!$D$20*PARÁMETROS!$D$29</f>
        <v>152434612.80000004</v>
      </c>
      <c r="W107" s="65">
        <f>+W50*PARÁMETROS!$D$20*PARÁMETROS!$D$29</f>
        <v>152335112.40000004</v>
      </c>
      <c r="X107" s="65">
        <f>+X50*PARÁMETROS!$D$20*PARÁMETROS!$D$29</f>
        <v>152235612.00000003</v>
      </c>
      <c r="Y107" s="65">
        <f>+Y50*PARÁMETROS!$D$20*PARÁMETROS!$D$29</f>
        <v>152136111.60000002</v>
      </c>
      <c r="Z107" s="65">
        <f>+Z50*PARÁMETROS!$E$20*PARÁMETROS!$E$29</f>
        <v>161158807.87200004</v>
      </c>
      <c r="AA107" s="65">
        <f>+AA50*PARÁMETROS!$E$20*PARÁMETROS!$E$29</f>
        <v>161369748.72000003</v>
      </c>
      <c r="AB107" s="65">
        <f>+AB50*PARÁMETROS!$E$20*PARÁMETROS!$E$29</f>
        <v>161580689.56800005</v>
      </c>
      <c r="AC107" s="65">
        <f>+AC50*PARÁMETROS!$E$20*PARÁMETROS!$E$29</f>
        <v>161791630.41600004</v>
      </c>
      <c r="AD107" s="65">
        <f>+AD50*PARÁMETROS!$E$20*PARÁMETROS!$E$29</f>
        <v>162002571.26400006</v>
      </c>
      <c r="AE107" s="65">
        <f>+AE50*PARÁMETROS!$E$20*PARÁMETROS!$E$29</f>
        <v>162213512.11200005</v>
      </c>
      <c r="AF107" s="65">
        <f>+AF50*PARÁMETROS!$E$20*PARÁMETROS!$E$29</f>
        <v>162424452.96000004</v>
      </c>
      <c r="AG107" s="65">
        <f>+AG50*PARÁMETROS!$E$20*PARÁMETROS!$E$29</f>
        <v>162635393.80800006</v>
      </c>
      <c r="AH107" s="65">
        <f>+AH50*PARÁMETROS!$E$20*PARÁMETROS!$E$29</f>
        <v>162846334.65600005</v>
      </c>
      <c r="AI107" s="65">
        <f>+AI50*PARÁMETROS!$E$20*PARÁMETROS!$E$29</f>
        <v>163057275.50400004</v>
      </c>
      <c r="AJ107" s="65">
        <f>+AJ50*PARÁMETROS!$E$20*PARÁMETROS!$E$29</f>
        <v>163268216.35200006</v>
      </c>
      <c r="AK107" s="65">
        <f>+AK50*PARÁMETROS!$E$20*PARÁMETROS!$E$29</f>
        <v>163479157.20000005</v>
      </c>
      <c r="AL107" s="65">
        <f>+AL50*PARÁMETROS!$F$20*PARÁMETROS!$F$29</f>
        <v>170237701.96992007</v>
      </c>
      <c r="AM107" s="65">
        <f>+AM50*PARÁMETROS!$F$20*PARÁMETROS!$F$29</f>
        <v>170786148.17472005</v>
      </c>
      <c r="AN107" s="65">
        <f>+AN50*PARÁMETROS!$F$20*PARÁMETROS!$F$29</f>
        <v>171334594.37952006</v>
      </c>
      <c r="AO107" s="65">
        <f>+AO50*PARÁMETROS!$F$20*PARÁMETROS!$F$29</f>
        <v>171883040.58432007</v>
      </c>
      <c r="AP107" s="65">
        <f>+AP50*PARÁMETROS!$F$20*PARÁMETROS!$F$29</f>
        <v>172431486.78912005</v>
      </c>
      <c r="AQ107" s="65">
        <f>+AQ50*PARÁMETROS!$F$20*PARÁMETROS!$F$29</f>
        <v>172979932.99392006</v>
      </c>
      <c r="AR107" s="65">
        <f>+AR50*PARÁMETROS!$F$20*PARÁMETROS!$F$29</f>
        <v>173528379.19872007</v>
      </c>
      <c r="AS107" s="65">
        <f>+AS50*PARÁMETROS!$F$20*PARÁMETROS!$F$29</f>
        <v>174076825.40352005</v>
      </c>
      <c r="AT107" s="65">
        <f>+AT50*PARÁMETROS!$F$20*PARÁMETROS!$F$29</f>
        <v>174625271.60832006</v>
      </c>
      <c r="AU107" s="65">
        <f>+AU50*PARÁMETROS!$F$20*PARÁMETROS!$F$29</f>
        <v>175173717.81312007</v>
      </c>
      <c r="AV107" s="65">
        <f>+AV50*PARÁMETROS!$F$20*PARÁMETROS!$F$29</f>
        <v>175722164.01792008</v>
      </c>
      <c r="AW107" s="65">
        <f>+AW50*PARÁMETROS!$F$20*PARÁMETROS!$F$29</f>
        <v>176270610.22272006</v>
      </c>
      <c r="AX107" s="65">
        <f>+AX50*PARÁMETROS!$G$20*PARÁMETROS!$G$29</f>
        <v>183891818.68462086</v>
      </c>
      <c r="AY107" s="65">
        <f>+AY50*PARÁMETROS!$G$20*PARÁMETROS!$G$29</f>
        <v>184804433.16940808</v>
      </c>
      <c r="AZ107" s="65">
        <f>+AZ50*PARÁMETROS!$G$20*PARÁMETROS!$G$29</f>
        <v>185717047.65419528</v>
      </c>
      <c r="BA107" s="65">
        <f>+BA50*PARÁMETROS!$G$20*PARÁMETROS!$G$29</f>
        <v>186629662.13898247</v>
      </c>
      <c r="BB107" s="65">
        <f>+BB50*PARÁMETROS!$G$20*PARÁMETROS!$G$29</f>
        <v>187542276.62376967</v>
      </c>
      <c r="BC107" s="65">
        <f>+BC50*PARÁMETROS!$G$20*PARÁMETROS!$G$29</f>
        <v>188454891.10855687</v>
      </c>
      <c r="BD107" s="65">
        <f>+BD50*PARÁMETROS!$G$20*PARÁMETROS!$G$29</f>
        <v>189367505.59334406</v>
      </c>
      <c r="BE107" s="65">
        <f>+BE50*PARÁMETROS!$G$20*PARÁMETROS!$G$29</f>
        <v>190280120.07813126</v>
      </c>
      <c r="BF107" s="65">
        <f>+BF50*PARÁMETROS!$G$20*PARÁMETROS!$G$29</f>
        <v>191192734.56291848</v>
      </c>
      <c r="BG107" s="65">
        <f>+BG50*PARÁMETROS!$G$20*PARÁMETROS!$G$29</f>
        <v>192105349.04770568</v>
      </c>
      <c r="BH107" s="65">
        <f>+BH50*PARÁMETROS!$G$20*PARÁMETROS!$G$29</f>
        <v>193017963.53249288</v>
      </c>
      <c r="BI107" s="65">
        <f>+BI50*PARÁMETROS!$G$20*PARÁMETROS!$G$29</f>
        <v>193930578.01728007</v>
      </c>
    </row>
    <row r="108" spans="1:62" x14ac:dyDescent="0.2">
      <c r="A108" s="64" t="s">
        <v>3</v>
      </c>
      <c r="B108" s="65"/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5"/>
      <c r="P108" s="65"/>
      <c r="Q108" s="65"/>
      <c r="R108" s="65"/>
      <c r="S108" s="65"/>
      <c r="T108" s="65"/>
      <c r="U108" s="65"/>
      <c r="V108" s="65"/>
      <c r="W108" s="65"/>
      <c r="X108" s="65"/>
      <c r="Y108" s="65"/>
      <c r="Z108" s="65"/>
      <c r="AA108" s="65"/>
      <c r="AB108" s="65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  <c r="BB108" s="65"/>
      <c r="BC108" s="65"/>
      <c r="BD108" s="65"/>
      <c r="BE108" s="65"/>
      <c r="BF108" s="65"/>
      <c r="BG108" s="65"/>
      <c r="BH108" s="65"/>
      <c r="BI108" s="65"/>
    </row>
    <row r="109" spans="1:62" x14ac:dyDescent="0.2">
      <c r="A109" s="64" t="s">
        <v>39</v>
      </c>
      <c r="B109" s="65">
        <f>+(B106/B50)*B52*66%</f>
        <v>144995812.5</v>
      </c>
      <c r="C109" s="65">
        <f>+(C106/C50)*C52*66%</f>
        <v>145505242.88793105</v>
      </c>
      <c r="D109" s="65">
        <f>+(D106/D50)*D52*66%</f>
        <v>145995730.12227556</v>
      </c>
      <c r="E109" s="65">
        <f>+(E106/E50)*E52*66%</f>
        <v>146467528.77033409</v>
      </c>
      <c r="F109" s="65">
        <f>+(F106/F50)*F52*66%</f>
        <v>146920890.77317491</v>
      </c>
      <c r="G109" s="65">
        <f>+(G106/G50)*G52*66%</f>
        <v>147356065.46447629</v>
      </c>
      <c r="H109" s="65">
        <f>+(H106/H50)*H52*66%</f>
        <v>147773299.58929276</v>
      </c>
      <c r="I109" s="328">
        <f>+(I106/I50)*I52*66%</f>
        <v>148172837.32274652</v>
      </c>
      <c r="J109" s="65">
        <f>+(J106/J50)*J52*66%</f>
        <v>148554920.2886427</v>
      </c>
      <c r="K109" s="65">
        <f>+(K106/K50)*K52*66%</f>
        <v>148919787.57800958</v>
      </c>
      <c r="L109" s="65">
        <f>+(L106/L50)*L52*66%</f>
        <v>149267675.76756331</v>
      </c>
      <c r="M109" s="65">
        <f>+(M106/M50)*M52*66%</f>
        <v>149598818.93809748</v>
      </c>
      <c r="N109" s="65">
        <f>+(N106/N50)*N52*66%</f>
        <v>144462050.55851364</v>
      </c>
      <c r="O109" s="65">
        <f>+(O106/O50)*O52*66%</f>
        <v>144755219.15481102</v>
      </c>
      <c r="P109" s="65">
        <f>+(P106/P50)*P52*66%</f>
        <v>145039838.19044665</v>
      </c>
      <c r="Q109" s="65">
        <f>+(Q106/Q50)*Q52*66%</f>
        <v>145316085.55413213</v>
      </c>
      <c r="R109" s="65">
        <f>+(R106/R50)*R52*66%</f>
        <v>145584135.54669371</v>
      </c>
      <c r="S109" s="65">
        <f>+(S106/S50)*S52*66%</f>
        <v>145844158.95114669</v>
      </c>
      <c r="T109" s="65">
        <f>+(T106/T50)*T52*66%</f>
        <v>146096323.1014466</v>
      </c>
      <c r="U109" s="65">
        <f>+(U106/U50)*U52*66%</f>
        <v>146340791.94994032</v>
      </c>
      <c r="V109" s="65">
        <f>+(V106/V50)*V52*66%</f>
        <v>146577726.13354149</v>
      </c>
      <c r="W109" s="65">
        <f>+(W106/W50)*W52*66%</f>
        <v>146807283.03865334</v>
      </c>
      <c r="X109" s="65">
        <f>+(X106/X50)*X52*66%</f>
        <v>147029616.86486158</v>
      </c>
      <c r="Y109" s="65">
        <f>+(Y106/Y50)*Y52*66%</f>
        <v>147244878.68742007</v>
      </c>
      <c r="Z109" s="65">
        <f>+(Z106/Z50)*Z52*66%</f>
        <v>144671080.35782456</v>
      </c>
      <c r="AA109" s="65">
        <f>+(AA106/AA50)*AA52*66%</f>
        <v>144851810.19283819</v>
      </c>
      <c r="AB109" s="65">
        <f>+(AB106/AB50)*AB52*66%</f>
        <v>145032744.93818188</v>
      </c>
      <c r="AC109" s="65">
        <f>+(AC106/AC50)*AC52*66%</f>
        <v>145213879.20794657</v>
      </c>
      <c r="AD109" s="65">
        <f>+(AD106/AD50)*AD52*66%</f>
        <v>145395207.76461616</v>
      </c>
      <c r="AE109" s="65">
        <f>+(AE106/AE50)*AE52*66%</f>
        <v>145576725.51479146</v>
      </c>
      <c r="AF109" s="65">
        <f>+(AF106/AF50)*AF52*66%</f>
        <v>145758427.50504252</v>
      </c>
      <c r="AG109" s="65">
        <f>+(AG106/AG50)*AG52*66%</f>
        <v>145940308.9178856</v>
      </c>
      <c r="AH109" s="65">
        <f>+(AH106/AH50)*AH52*66%</f>
        <v>146122365.06788105</v>
      </c>
      <c r="AI109" s="65">
        <f>+(AI106/AI50)*AI52*66%</f>
        <v>146304591.39784771</v>
      </c>
      <c r="AJ109" s="65">
        <f>+(AJ106/AJ50)*AJ52*66%</f>
        <v>146486983.47519103</v>
      </c>
      <c r="AK109" s="65">
        <f>+(AK106/AK50)*AK52*66%</f>
        <v>146669536.98834053</v>
      </c>
      <c r="AL109" s="65">
        <f>+(AL106/AL50)*AL52*66%</f>
        <v>144028166.05592275</v>
      </c>
      <c r="AM109" s="65">
        <f>+(AM106/AM50)*AM52*66%</f>
        <v>144132258.63690254</v>
      </c>
      <c r="AN109" s="65">
        <f>+(AN106/AN50)*AN52*66%</f>
        <v>144245260.31978247</v>
      </c>
      <c r="AO109" s="65">
        <f>+(AO106/AO50)*AO52*66%</f>
        <v>144366894.45051116</v>
      </c>
      <c r="AP109" s="65">
        <f>+(AP106/AP50)*AP52*66%</f>
        <v>144496893.81858459</v>
      </c>
      <c r="AQ109" s="65">
        <f>+(AQ106/AQ50)*AQ52*66%</f>
        <v>144635000.30577248</v>
      </c>
      <c r="AR109" s="65">
        <f>+(AR106/AR50)*AR52*66%</f>
        <v>144780964.54897994</v>
      </c>
      <c r="AS109" s="65">
        <f>+(AS106/AS50)*AS52*66%</f>
        <v>144934545.61663297</v>
      </c>
      <c r="AT109" s="65">
        <f>+(AT106/AT50)*AT52*66%</f>
        <v>145095510.69800448</v>
      </c>
      <c r="AU109" s="65">
        <f>+(AU106/AU50)*AU52*66%</f>
        <v>145263634.80492443</v>
      </c>
      <c r="AV109" s="65">
        <f>+(AV106/AV50)*AV52*66%</f>
        <v>145438700.48534346</v>
      </c>
      <c r="AW109" s="65">
        <f>+(AW106/AW50)*AW52*66%</f>
        <v>145620497.54824317</v>
      </c>
      <c r="AX109" s="65">
        <f>+(AX106/AX50)*AX52*66%</f>
        <v>142949826.2739318</v>
      </c>
      <c r="AY109" s="65">
        <f>+(AY106/AY50)*AY52*66%</f>
        <v>143077904.75501901</v>
      </c>
      <c r="AZ109" s="65">
        <f>+(AZ106/AZ50)*AZ52*66%</f>
        <v>143220627.23636714</v>
      </c>
      <c r="BA109" s="65">
        <f>+(BA106/BA50)*BA52*66%</f>
        <v>143377483.50525305</v>
      </c>
      <c r="BB109" s="65">
        <f>+(BB106/BB50)*BB52*66%</f>
        <v>143547983.52159798</v>
      </c>
      <c r="BC109" s="65">
        <f>+(BC106/BC50)*BC52*66%</f>
        <v>143731656.52656096</v>
      </c>
      <c r="BD109" s="65">
        <f>+(BD106/BD50)*BD52*66%</f>
        <v>143928050.19462928</v>
      </c>
      <c r="BE109" s="65">
        <f>+(BE106/BE50)*BE52*66%</f>
        <v>144136729.82688379</v>
      </c>
      <c r="BF109" s="65">
        <f>+(BF106/BF50)*BF52*66%</f>
        <v>144357277.58325377</v>
      </c>
      <c r="BG109" s="65">
        <f>+(BG106/BG50)*BG52*66%</f>
        <v>144589291.75169972</v>
      </c>
      <c r="BH109" s="65">
        <f>+(BH106/BH50)*BH52*66%</f>
        <v>144832386.05238208</v>
      </c>
      <c r="BI109" s="65">
        <f>+(BI106/BI50)*BI52*66%</f>
        <v>145086188.97498479</v>
      </c>
    </row>
    <row r="110" spans="1:62" x14ac:dyDescent="0.2">
      <c r="A110" s="66" t="s">
        <v>35</v>
      </c>
      <c r="B110" s="66">
        <f t="shared" ref="B110:K110" si="204">+B106+B107+B108-B109</f>
        <v>6393412187.5</v>
      </c>
      <c r="C110" s="66">
        <f t="shared" si="204"/>
        <v>6394854294.6120691</v>
      </c>
      <c r="D110" s="66">
        <f t="shared" si="204"/>
        <v>6395345264.4897938</v>
      </c>
      <c r="E110" s="66">
        <f t="shared" si="204"/>
        <v>6394903785.7194595</v>
      </c>
      <c r="F110" s="66">
        <f t="shared" si="204"/>
        <v>6393548294.9462843</v>
      </c>
      <c r="G110" s="66">
        <f t="shared" si="204"/>
        <v>6391296979.4818077</v>
      </c>
      <c r="H110" s="66">
        <f>+H106+H107+H108-H109</f>
        <v>6388167779.8925152</v>
      </c>
      <c r="I110" s="66">
        <f t="shared" si="204"/>
        <v>6384178392.5697689</v>
      </c>
      <c r="J110" s="66">
        <f>+J106+J107+J108-J109</f>
        <v>6379346272.281126</v>
      </c>
      <c r="K110" s="66">
        <f t="shared" si="204"/>
        <v>6373688634.7031164</v>
      </c>
      <c r="L110" s="66">
        <f t="shared" ref="L110:AG110" si="205">+L106+L107+L108-L109</f>
        <v>6367222458.9355536</v>
      </c>
      <c r="M110" s="66">
        <f t="shared" si="205"/>
        <v>6359964489.9974556</v>
      </c>
      <c r="N110" s="66">
        <f t="shared" si="205"/>
        <v>6368733055.438942</v>
      </c>
      <c r="O110" s="66">
        <f t="shared" si="205"/>
        <v>6377108951.8841314</v>
      </c>
      <c r="P110" s="66">
        <f t="shared" si="205"/>
        <v>6385100728.8936844</v>
      </c>
      <c r="Q110" s="66">
        <f t="shared" si="205"/>
        <v>6392716758.1395521</v>
      </c>
      <c r="R110" s="66">
        <f t="shared" si="205"/>
        <v>6399965236.9928579</v>
      </c>
      <c r="S110" s="66">
        <f t="shared" si="205"/>
        <v>6406854192.0417109</v>
      </c>
      <c r="T110" s="66">
        <f t="shared" si="205"/>
        <v>6413391482.5402651</v>
      </c>
      <c r="U110" s="66">
        <f t="shared" si="205"/>
        <v>6419584803.7903242</v>
      </c>
      <c r="V110" s="66">
        <f t="shared" si="205"/>
        <v>6425441690.4567833</v>
      </c>
      <c r="W110" s="66">
        <f t="shared" si="205"/>
        <v>6430969519.8181295</v>
      </c>
      <c r="X110" s="66">
        <f t="shared" si="205"/>
        <v>6436175514.9532681</v>
      </c>
      <c r="Y110" s="66">
        <f t="shared" si="205"/>
        <v>6441066747.8658485</v>
      </c>
      <c r="Z110" s="66">
        <f t="shared" si="205"/>
        <v>6457554475.380024</v>
      </c>
      <c r="AA110" s="66">
        <f t="shared" si="205"/>
        <v>6474072413.9071865</v>
      </c>
      <c r="AB110" s="66">
        <f t="shared" si="205"/>
        <v>6490620358.5370045</v>
      </c>
      <c r="AC110" s="66">
        <f t="shared" si="205"/>
        <v>6507198109.7450581</v>
      </c>
      <c r="AD110" s="66">
        <f t="shared" si="205"/>
        <v>6523805473.244442</v>
      </c>
      <c r="AE110" s="66">
        <f t="shared" si="205"/>
        <v>6540442259.841651</v>
      </c>
      <c r="AF110" s="66">
        <f t="shared" si="205"/>
        <v>6557108285.2966089</v>
      </c>
      <c r="AG110" s="66">
        <f t="shared" si="205"/>
        <v>6573803370.1867228</v>
      </c>
      <c r="AH110" s="66">
        <f t="shared" ref="AH110:BI110" si="206">+AH106+AH107+AH108-AH109</f>
        <v>6590527339.7748423</v>
      </c>
      <c r="AI110" s="66">
        <f t="shared" si="206"/>
        <v>6607280023.8809938</v>
      </c>
      <c r="AJ110" s="66">
        <f t="shared" si="206"/>
        <v>6624061256.757803</v>
      </c>
      <c r="AK110" s="66">
        <f t="shared" si="206"/>
        <v>6640870876.9694624</v>
      </c>
      <c r="AL110" s="66">
        <f t="shared" si="206"/>
        <v>6667080412.88346</v>
      </c>
      <c r="AM110" s="66">
        <f t="shared" si="206"/>
        <v>6693734302.421277</v>
      </c>
      <c r="AN110" s="66">
        <f t="shared" si="206"/>
        <v>6720823636.4810152</v>
      </c>
      <c r="AO110" s="66">
        <f t="shared" si="206"/>
        <v>6748339782.6148243</v>
      </c>
      <c r="AP110" s="66">
        <f t="shared" si="206"/>
        <v>6776274375.5853596</v>
      </c>
      <c r="AQ110" s="66">
        <f t="shared" si="206"/>
        <v>6804619308.2735071</v>
      </c>
      <c r="AR110" s="66">
        <f t="shared" si="206"/>
        <v>6833366722.9232473</v>
      </c>
      <c r="AS110" s="66">
        <f t="shared" si="206"/>
        <v>6862509002.7101336</v>
      </c>
      <c r="AT110" s="66">
        <f t="shared" si="206"/>
        <v>6892038763.6204491</v>
      </c>
      <c r="AU110" s="66">
        <f t="shared" si="206"/>
        <v>6921948846.6286449</v>
      </c>
      <c r="AV110" s="66">
        <f t="shared" si="206"/>
        <v>6952232310.1612225</v>
      </c>
      <c r="AW110" s="66">
        <f t="shared" si="206"/>
        <v>6982882422.8356991</v>
      </c>
      <c r="AX110" s="66">
        <f t="shared" si="206"/>
        <v>7023824415.2463884</v>
      </c>
      <c r="AY110" s="66">
        <f t="shared" si="206"/>
        <v>7065550943.6607771</v>
      </c>
      <c r="AZ110" s="66">
        <f t="shared" si="206"/>
        <v>7108047364.0786047</v>
      </c>
      <c r="BA110" s="66">
        <f t="shared" si="206"/>
        <v>7151299542.7123346</v>
      </c>
      <c r="BB110" s="66">
        <f t="shared" si="206"/>
        <v>7195293835.8145065</v>
      </c>
      <c r="BC110" s="66">
        <f t="shared" si="206"/>
        <v>7240017070.3965025</v>
      </c>
      <c r="BD110" s="66">
        <f t="shared" si="206"/>
        <v>7285456525.7952166</v>
      </c>
      <c r="BE110" s="66">
        <f t="shared" si="206"/>
        <v>7331599916.0464649</v>
      </c>
      <c r="BF110" s="66">
        <f t="shared" si="206"/>
        <v>7378435373.0261297</v>
      </c>
      <c r="BG110" s="66">
        <f t="shared" si="206"/>
        <v>7425951430.3221359</v>
      </c>
      <c r="BH110" s="66">
        <f t="shared" si="206"/>
        <v>7474137007.8022461</v>
      </c>
      <c r="BI110" s="66">
        <f t="shared" si="206"/>
        <v>7522981396.8445406</v>
      </c>
    </row>
    <row r="111" spans="1:62" ht="13.5" thickBot="1" x14ac:dyDescent="0.25">
      <c r="A111" s="72"/>
      <c r="B111" s="69"/>
      <c r="G111" s="69"/>
      <c r="M111" s="67"/>
      <c r="N111" s="67"/>
      <c r="O111" s="67"/>
      <c r="P111" s="67"/>
      <c r="Q111" s="67"/>
      <c r="R111" s="67"/>
      <c r="S111" s="67"/>
      <c r="T111" s="67"/>
      <c r="U111" s="67"/>
      <c r="V111" s="67"/>
      <c r="W111" s="67"/>
      <c r="X111" s="67"/>
      <c r="Y111" s="67"/>
      <c r="Z111" s="67"/>
      <c r="AA111" s="67"/>
      <c r="AB111" s="67"/>
      <c r="AC111" s="67"/>
      <c r="AD111" s="67"/>
      <c r="AE111" s="67"/>
      <c r="AF111" s="67"/>
      <c r="AG111" s="67"/>
      <c r="AH111" s="67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</row>
    <row r="112" spans="1:62" x14ac:dyDescent="0.2">
      <c r="A112" s="47" t="str">
        <f>+'EF. Mensuales'!A15</f>
        <v>Provisiones</v>
      </c>
      <c r="B112" s="40">
        <f t="shared" ref="B112:BI112" si="207">+B$2</f>
        <v>44957</v>
      </c>
      <c r="C112" s="40">
        <f t="shared" si="207"/>
        <v>44985</v>
      </c>
      <c r="D112" s="40">
        <f t="shared" si="207"/>
        <v>45016</v>
      </c>
      <c r="E112" s="40">
        <f t="shared" si="207"/>
        <v>45046</v>
      </c>
      <c r="F112" s="40">
        <f t="shared" si="207"/>
        <v>45077</v>
      </c>
      <c r="G112" s="40">
        <f t="shared" si="207"/>
        <v>45107</v>
      </c>
      <c r="H112" s="40">
        <f t="shared" si="207"/>
        <v>45138</v>
      </c>
      <c r="I112" s="40">
        <f t="shared" si="207"/>
        <v>45169</v>
      </c>
      <c r="J112" s="40">
        <f t="shared" si="207"/>
        <v>45199</v>
      </c>
      <c r="K112" s="40">
        <f t="shared" si="207"/>
        <v>45230</v>
      </c>
      <c r="L112" s="40">
        <f t="shared" si="207"/>
        <v>45260</v>
      </c>
      <c r="M112" s="40">
        <f t="shared" si="207"/>
        <v>45291</v>
      </c>
      <c r="N112" s="40">
        <f t="shared" si="207"/>
        <v>45322</v>
      </c>
      <c r="O112" s="40">
        <f t="shared" si="207"/>
        <v>45351</v>
      </c>
      <c r="P112" s="40">
        <f t="shared" si="207"/>
        <v>45382</v>
      </c>
      <c r="Q112" s="40">
        <f t="shared" si="207"/>
        <v>45412</v>
      </c>
      <c r="R112" s="40">
        <f t="shared" si="207"/>
        <v>45443</v>
      </c>
      <c r="S112" s="40">
        <f t="shared" si="207"/>
        <v>45473</v>
      </c>
      <c r="T112" s="40">
        <f t="shared" si="207"/>
        <v>45504</v>
      </c>
      <c r="U112" s="40">
        <f t="shared" si="207"/>
        <v>45535</v>
      </c>
      <c r="V112" s="40">
        <f t="shared" si="207"/>
        <v>45565</v>
      </c>
      <c r="W112" s="40">
        <f t="shared" si="207"/>
        <v>45596</v>
      </c>
      <c r="X112" s="40">
        <f t="shared" si="207"/>
        <v>45626</v>
      </c>
      <c r="Y112" s="40">
        <f t="shared" si="207"/>
        <v>45657</v>
      </c>
      <c r="Z112" s="40">
        <f t="shared" si="207"/>
        <v>45688</v>
      </c>
      <c r="AA112" s="40">
        <f t="shared" si="207"/>
        <v>45716</v>
      </c>
      <c r="AB112" s="40">
        <f t="shared" si="207"/>
        <v>45747</v>
      </c>
      <c r="AC112" s="40">
        <f t="shared" si="207"/>
        <v>45777</v>
      </c>
      <c r="AD112" s="40">
        <f t="shared" si="207"/>
        <v>45808</v>
      </c>
      <c r="AE112" s="40">
        <f t="shared" si="207"/>
        <v>45838</v>
      </c>
      <c r="AF112" s="40">
        <f t="shared" si="207"/>
        <v>45869</v>
      </c>
      <c r="AG112" s="40">
        <f t="shared" si="207"/>
        <v>45900</v>
      </c>
      <c r="AH112" s="40">
        <f t="shared" si="207"/>
        <v>45930</v>
      </c>
      <c r="AI112" s="40">
        <f t="shared" si="207"/>
        <v>45961</v>
      </c>
      <c r="AJ112" s="40">
        <f t="shared" si="207"/>
        <v>45991</v>
      </c>
      <c r="AK112" s="40">
        <f t="shared" si="207"/>
        <v>46022</v>
      </c>
      <c r="AL112" s="40">
        <f t="shared" si="207"/>
        <v>46053</v>
      </c>
      <c r="AM112" s="40">
        <f t="shared" si="207"/>
        <v>46081</v>
      </c>
      <c r="AN112" s="40">
        <f t="shared" si="207"/>
        <v>46112</v>
      </c>
      <c r="AO112" s="40">
        <f t="shared" si="207"/>
        <v>46142</v>
      </c>
      <c r="AP112" s="40">
        <f t="shared" si="207"/>
        <v>46173</v>
      </c>
      <c r="AQ112" s="40">
        <f t="shared" si="207"/>
        <v>46203</v>
      </c>
      <c r="AR112" s="40">
        <f t="shared" si="207"/>
        <v>46234</v>
      </c>
      <c r="AS112" s="40">
        <f t="shared" si="207"/>
        <v>46265</v>
      </c>
      <c r="AT112" s="40">
        <f t="shared" si="207"/>
        <v>46295</v>
      </c>
      <c r="AU112" s="40">
        <f t="shared" si="207"/>
        <v>46326</v>
      </c>
      <c r="AV112" s="40">
        <f t="shared" si="207"/>
        <v>46356</v>
      </c>
      <c r="AW112" s="40">
        <f t="shared" si="207"/>
        <v>46387</v>
      </c>
      <c r="AX112" s="40">
        <f t="shared" si="207"/>
        <v>46418</v>
      </c>
      <c r="AY112" s="40">
        <f t="shared" si="207"/>
        <v>46446</v>
      </c>
      <c r="AZ112" s="40">
        <f t="shared" si="207"/>
        <v>46477</v>
      </c>
      <c r="BA112" s="40">
        <f t="shared" si="207"/>
        <v>46507</v>
      </c>
      <c r="BB112" s="40">
        <f t="shared" si="207"/>
        <v>46538</v>
      </c>
      <c r="BC112" s="40">
        <f t="shared" si="207"/>
        <v>46568</v>
      </c>
      <c r="BD112" s="40">
        <f t="shared" si="207"/>
        <v>46599</v>
      </c>
      <c r="BE112" s="40">
        <f t="shared" si="207"/>
        <v>46630</v>
      </c>
      <c r="BF112" s="40">
        <f t="shared" si="207"/>
        <v>46660</v>
      </c>
      <c r="BG112" s="40">
        <f t="shared" si="207"/>
        <v>46691</v>
      </c>
      <c r="BH112" s="40">
        <f t="shared" si="207"/>
        <v>46721</v>
      </c>
      <c r="BI112" s="40">
        <f t="shared" si="207"/>
        <v>46752</v>
      </c>
    </row>
    <row r="113" spans="1:61" x14ac:dyDescent="0.2">
      <c r="A113" s="64" t="s">
        <v>33</v>
      </c>
      <c r="B113" s="65">
        <f>+'EF. Mensuales'!B15</f>
        <v>0</v>
      </c>
      <c r="C113" s="65">
        <f t="shared" ref="C113:AH113" si="208">+B116</f>
        <v>0</v>
      </c>
      <c r="D113" s="65">
        <f t="shared" si="208"/>
        <v>0</v>
      </c>
      <c r="E113" s="65">
        <f t="shared" si="208"/>
        <v>0</v>
      </c>
      <c r="F113" s="65">
        <f t="shared" si="208"/>
        <v>0</v>
      </c>
      <c r="G113" s="65">
        <f t="shared" si="208"/>
        <v>0</v>
      </c>
      <c r="H113" s="65">
        <f t="shared" si="208"/>
        <v>0</v>
      </c>
      <c r="I113" s="65">
        <f t="shared" si="208"/>
        <v>0</v>
      </c>
      <c r="J113" s="65">
        <f t="shared" si="208"/>
        <v>0</v>
      </c>
      <c r="K113" s="65">
        <f t="shared" si="208"/>
        <v>0</v>
      </c>
      <c r="L113" s="65">
        <f t="shared" si="208"/>
        <v>0</v>
      </c>
      <c r="M113" s="65">
        <f t="shared" si="208"/>
        <v>0</v>
      </c>
      <c r="N113" s="65">
        <f t="shared" si="208"/>
        <v>0</v>
      </c>
      <c r="O113" s="65">
        <f t="shared" si="208"/>
        <v>0</v>
      </c>
      <c r="P113" s="65">
        <f t="shared" si="208"/>
        <v>0</v>
      </c>
      <c r="Q113" s="65">
        <f t="shared" si="208"/>
        <v>0</v>
      </c>
      <c r="R113" s="65">
        <f t="shared" si="208"/>
        <v>0</v>
      </c>
      <c r="S113" s="65">
        <f t="shared" si="208"/>
        <v>0</v>
      </c>
      <c r="T113" s="65">
        <f t="shared" si="208"/>
        <v>0</v>
      </c>
      <c r="U113" s="65">
        <f t="shared" si="208"/>
        <v>0</v>
      </c>
      <c r="V113" s="65">
        <f t="shared" si="208"/>
        <v>0</v>
      </c>
      <c r="W113" s="65">
        <f t="shared" si="208"/>
        <v>0</v>
      </c>
      <c r="X113" s="65">
        <f t="shared" si="208"/>
        <v>0</v>
      </c>
      <c r="Y113" s="65">
        <f t="shared" si="208"/>
        <v>0</v>
      </c>
      <c r="Z113" s="65">
        <f t="shared" si="208"/>
        <v>0</v>
      </c>
      <c r="AA113" s="65">
        <f t="shared" si="208"/>
        <v>0</v>
      </c>
      <c r="AB113" s="65">
        <f t="shared" si="208"/>
        <v>0</v>
      </c>
      <c r="AC113" s="65">
        <f t="shared" si="208"/>
        <v>0</v>
      </c>
      <c r="AD113" s="65">
        <f t="shared" si="208"/>
        <v>0</v>
      </c>
      <c r="AE113" s="65">
        <f t="shared" si="208"/>
        <v>0</v>
      </c>
      <c r="AF113" s="65">
        <f t="shared" si="208"/>
        <v>0</v>
      </c>
      <c r="AG113" s="65">
        <f t="shared" si="208"/>
        <v>0</v>
      </c>
      <c r="AH113" s="65">
        <f t="shared" si="208"/>
        <v>0</v>
      </c>
      <c r="AI113" s="65">
        <f t="shared" ref="AI113:BI113" si="209">+AH116</f>
        <v>0</v>
      </c>
      <c r="AJ113" s="65">
        <f t="shared" si="209"/>
        <v>0</v>
      </c>
      <c r="AK113" s="65">
        <f t="shared" si="209"/>
        <v>0</v>
      </c>
      <c r="AL113" s="65">
        <f t="shared" si="209"/>
        <v>0</v>
      </c>
      <c r="AM113" s="65">
        <f t="shared" si="209"/>
        <v>0</v>
      </c>
      <c r="AN113" s="65">
        <f t="shared" si="209"/>
        <v>0</v>
      </c>
      <c r="AO113" s="65">
        <f t="shared" si="209"/>
        <v>0</v>
      </c>
      <c r="AP113" s="65">
        <f t="shared" si="209"/>
        <v>0</v>
      </c>
      <c r="AQ113" s="65">
        <f t="shared" si="209"/>
        <v>0</v>
      </c>
      <c r="AR113" s="65">
        <f t="shared" si="209"/>
        <v>0</v>
      </c>
      <c r="AS113" s="65">
        <f t="shared" si="209"/>
        <v>0</v>
      </c>
      <c r="AT113" s="65">
        <f t="shared" si="209"/>
        <v>0</v>
      </c>
      <c r="AU113" s="65">
        <f t="shared" si="209"/>
        <v>0</v>
      </c>
      <c r="AV113" s="65">
        <f t="shared" si="209"/>
        <v>0</v>
      </c>
      <c r="AW113" s="65">
        <f t="shared" si="209"/>
        <v>0</v>
      </c>
      <c r="AX113" s="65">
        <f t="shared" si="209"/>
        <v>0</v>
      </c>
      <c r="AY113" s="65">
        <f t="shared" si="209"/>
        <v>0</v>
      </c>
      <c r="AZ113" s="65">
        <f t="shared" si="209"/>
        <v>0</v>
      </c>
      <c r="BA113" s="65">
        <f t="shared" si="209"/>
        <v>0</v>
      </c>
      <c r="BB113" s="65">
        <f t="shared" si="209"/>
        <v>0</v>
      </c>
      <c r="BC113" s="65">
        <f t="shared" si="209"/>
        <v>0</v>
      </c>
      <c r="BD113" s="65">
        <f t="shared" si="209"/>
        <v>0</v>
      </c>
      <c r="BE113" s="65">
        <f t="shared" si="209"/>
        <v>0</v>
      </c>
      <c r="BF113" s="65">
        <f t="shared" si="209"/>
        <v>0</v>
      </c>
      <c r="BG113" s="65">
        <f t="shared" si="209"/>
        <v>0</v>
      </c>
      <c r="BH113" s="65">
        <f t="shared" si="209"/>
        <v>0</v>
      </c>
      <c r="BI113" s="65">
        <f t="shared" si="209"/>
        <v>0</v>
      </c>
    </row>
    <row r="114" spans="1:61" x14ac:dyDescent="0.2">
      <c r="A114" s="44" t="s">
        <v>179</v>
      </c>
      <c r="B114" s="65">
        <v>0</v>
      </c>
      <c r="C114" s="65">
        <f>+B114</f>
        <v>0</v>
      </c>
      <c r="D114" s="65">
        <f t="shared" ref="D114:Y114" si="210">+C114</f>
        <v>0</v>
      </c>
      <c r="E114" s="65">
        <f t="shared" si="210"/>
        <v>0</v>
      </c>
      <c r="F114" s="65">
        <f t="shared" si="210"/>
        <v>0</v>
      </c>
      <c r="G114" s="65">
        <f t="shared" si="210"/>
        <v>0</v>
      </c>
      <c r="H114" s="65">
        <f t="shared" si="210"/>
        <v>0</v>
      </c>
      <c r="I114" s="65">
        <f t="shared" si="210"/>
        <v>0</v>
      </c>
      <c r="J114" s="65">
        <f t="shared" si="210"/>
        <v>0</v>
      </c>
      <c r="K114" s="65">
        <f t="shared" si="210"/>
        <v>0</v>
      </c>
      <c r="L114" s="65">
        <f t="shared" si="210"/>
        <v>0</v>
      </c>
      <c r="M114" s="65">
        <f t="shared" si="210"/>
        <v>0</v>
      </c>
      <c r="N114" s="65">
        <f t="shared" si="210"/>
        <v>0</v>
      </c>
      <c r="O114" s="65">
        <f t="shared" si="210"/>
        <v>0</v>
      </c>
      <c r="P114" s="65">
        <f t="shared" si="210"/>
        <v>0</v>
      </c>
      <c r="Q114" s="65">
        <f t="shared" si="210"/>
        <v>0</v>
      </c>
      <c r="R114" s="65">
        <f t="shared" si="210"/>
        <v>0</v>
      </c>
      <c r="S114" s="65">
        <f t="shared" si="210"/>
        <v>0</v>
      </c>
      <c r="T114" s="65">
        <f t="shared" si="210"/>
        <v>0</v>
      </c>
      <c r="U114" s="65">
        <f t="shared" si="210"/>
        <v>0</v>
      </c>
      <c r="V114" s="65">
        <f t="shared" si="210"/>
        <v>0</v>
      </c>
      <c r="W114" s="65">
        <f t="shared" si="210"/>
        <v>0</v>
      </c>
      <c r="X114" s="65">
        <f t="shared" si="210"/>
        <v>0</v>
      </c>
      <c r="Y114" s="65">
        <f t="shared" si="210"/>
        <v>0</v>
      </c>
      <c r="Z114" s="65"/>
      <c r="AA114" s="65"/>
      <c r="AB114" s="65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  <c r="BB114" s="65"/>
      <c r="BC114" s="65"/>
      <c r="BD114" s="65"/>
      <c r="BE114" s="65"/>
      <c r="BF114" s="65"/>
      <c r="BG114" s="65"/>
      <c r="BH114" s="65"/>
      <c r="BI114" s="65"/>
    </row>
    <row r="115" spans="1:61" x14ac:dyDescent="0.2">
      <c r="A115" s="64" t="s">
        <v>180</v>
      </c>
      <c r="B115" s="65"/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  <c r="O115" s="65"/>
      <c r="P115" s="65"/>
      <c r="Q115" s="65"/>
      <c r="R115" s="65"/>
      <c r="S115" s="65"/>
      <c r="T115" s="65"/>
      <c r="U115" s="65"/>
      <c r="V115" s="65"/>
      <c r="W115" s="65"/>
      <c r="X115" s="65"/>
      <c r="Y115" s="65"/>
      <c r="Z115" s="65"/>
      <c r="AA115" s="65"/>
      <c r="AB115" s="65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  <c r="BB115" s="65"/>
      <c r="BC115" s="65"/>
      <c r="BD115" s="65"/>
      <c r="BE115" s="65"/>
      <c r="BF115" s="65"/>
      <c r="BG115" s="65"/>
      <c r="BH115" s="65"/>
      <c r="BI115" s="65"/>
    </row>
    <row r="116" spans="1:61" x14ac:dyDescent="0.2">
      <c r="A116" s="66" t="s">
        <v>35</v>
      </c>
      <c r="B116" s="66">
        <f>+B113+B114-B115</f>
        <v>0</v>
      </c>
      <c r="C116" s="66">
        <f t="shared" ref="C116:BI116" si="211">+C113+C114-C115</f>
        <v>0</v>
      </c>
      <c r="D116" s="66">
        <f t="shared" si="211"/>
        <v>0</v>
      </c>
      <c r="E116" s="66">
        <f t="shared" si="211"/>
        <v>0</v>
      </c>
      <c r="F116" s="66">
        <f t="shared" si="211"/>
        <v>0</v>
      </c>
      <c r="G116" s="66">
        <f t="shared" si="211"/>
        <v>0</v>
      </c>
      <c r="H116" s="66">
        <f t="shared" si="211"/>
        <v>0</v>
      </c>
      <c r="I116" s="66">
        <f t="shared" si="211"/>
        <v>0</v>
      </c>
      <c r="J116" s="66">
        <f t="shared" si="211"/>
        <v>0</v>
      </c>
      <c r="K116" s="66">
        <f t="shared" si="211"/>
        <v>0</v>
      </c>
      <c r="L116" s="66">
        <f t="shared" si="211"/>
        <v>0</v>
      </c>
      <c r="M116" s="66">
        <f t="shared" si="211"/>
        <v>0</v>
      </c>
      <c r="N116" s="66">
        <f t="shared" si="211"/>
        <v>0</v>
      </c>
      <c r="O116" s="66">
        <f t="shared" si="211"/>
        <v>0</v>
      </c>
      <c r="P116" s="66">
        <f t="shared" si="211"/>
        <v>0</v>
      </c>
      <c r="Q116" s="66">
        <f t="shared" si="211"/>
        <v>0</v>
      </c>
      <c r="R116" s="66">
        <f t="shared" si="211"/>
        <v>0</v>
      </c>
      <c r="S116" s="66">
        <f t="shared" si="211"/>
        <v>0</v>
      </c>
      <c r="T116" s="66">
        <f t="shared" si="211"/>
        <v>0</v>
      </c>
      <c r="U116" s="66">
        <f t="shared" si="211"/>
        <v>0</v>
      </c>
      <c r="V116" s="66">
        <f t="shared" si="211"/>
        <v>0</v>
      </c>
      <c r="W116" s="66">
        <f t="shared" si="211"/>
        <v>0</v>
      </c>
      <c r="X116" s="66">
        <f t="shared" si="211"/>
        <v>0</v>
      </c>
      <c r="Y116" s="66">
        <f t="shared" si="211"/>
        <v>0</v>
      </c>
      <c r="Z116" s="66">
        <f t="shared" si="211"/>
        <v>0</v>
      </c>
      <c r="AA116" s="66">
        <f t="shared" si="211"/>
        <v>0</v>
      </c>
      <c r="AB116" s="66">
        <f t="shared" si="211"/>
        <v>0</v>
      </c>
      <c r="AC116" s="66">
        <f t="shared" si="211"/>
        <v>0</v>
      </c>
      <c r="AD116" s="66">
        <f t="shared" si="211"/>
        <v>0</v>
      </c>
      <c r="AE116" s="66">
        <f t="shared" si="211"/>
        <v>0</v>
      </c>
      <c r="AF116" s="66">
        <f t="shared" si="211"/>
        <v>0</v>
      </c>
      <c r="AG116" s="66">
        <f t="shared" si="211"/>
        <v>0</v>
      </c>
      <c r="AH116" s="66">
        <f t="shared" si="211"/>
        <v>0</v>
      </c>
      <c r="AI116" s="66">
        <f t="shared" si="211"/>
        <v>0</v>
      </c>
      <c r="AJ116" s="66">
        <f t="shared" si="211"/>
        <v>0</v>
      </c>
      <c r="AK116" s="66">
        <f t="shared" si="211"/>
        <v>0</v>
      </c>
      <c r="AL116" s="66">
        <f t="shared" si="211"/>
        <v>0</v>
      </c>
      <c r="AM116" s="66">
        <f t="shared" si="211"/>
        <v>0</v>
      </c>
      <c r="AN116" s="66">
        <f t="shared" si="211"/>
        <v>0</v>
      </c>
      <c r="AO116" s="66">
        <f t="shared" si="211"/>
        <v>0</v>
      </c>
      <c r="AP116" s="66">
        <f t="shared" si="211"/>
        <v>0</v>
      </c>
      <c r="AQ116" s="66">
        <f t="shared" si="211"/>
        <v>0</v>
      </c>
      <c r="AR116" s="66">
        <f t="shared" si="211"/>
        <v>0</v>
      </c>
      <c r="AS116" s="66">
        <f t="shared" si="211"/>
        <v>0</v>
      </c>
      <c r="AT116" s="66">
        <f t="shared" si="211"/>
        <v>0</v>
      </c>
      <c r="AU116" s="66">
        <f t="shared" si="211"/>
        <v>0</v>
      </c>
      <c r="AV116" s="66">
        <f t="shared" si="211"/>
        <v>0</v>
      </c>
      <c r="AW116" s="66">
        <f t="shared" si="211"/>
        <v>0</v>
      </c>
      <c r="AX116" s="66">
        <f t="shared" si="211"/>
        <v>0</v>
      </c>
      <c r="AY116" s="66">
        <f t="shared" si="211"/>
        <v>0</v>
      </c>
      <c r="AZ116" s="66">
        <f t="shared" si="211"/>
        <v>0</v>
      </c>
      <c r="BA116" s="66">
        <f t="shared" si="211"/>
        <v>0</v>
      </c>
      <c r="BB116" s="66">
        <f t="shared" si="211"/>
        <v>0</v>
      </c>
      <c r="BC116" s="66">
        <f t="shared" si="211"/>
        <v>0</v>
      </c>
      <c r="BD116" s="66">
        <f t="shared" si="211"/>
        <v>0</v>
      </c>
      <c r="BE116" s="66">
        <f t="shared" si="211"/>
        <v>0</v>
      </c>
      <c r="BF116" s="66">
        <f t="shared" si="211"/>
        <v>0</v>
      </c>
      <c r="BG116" s="66">
        <f t="shared" si="211"/>
        <v>0</v>
      </c>
      <c r="BH116" s="66">
        <f t="shared" si="211"/>
        <v>0</v>
      </c>
      <c r="BI116" s="66">
        <f t="shared" si="211"/>
        <v>0</v>
      </c>
    </row>
    <row r="118" spans="1:61" x14ac:dyDescent="0.2">
      <c r="B118" s="408"/>
    </row>
    <row r="119" spans="1:61" x14ac:dyDescent="0.2">
      <c r="B119" s="68"/>
    </row>
    <row r="120" spans="1:61" x14ac:dyDescent="0.2">
      <c r="B120" s="408"/>
    </row>
    <row r="122" spans="1:61" x14ac:dyDescent="0.2">
      <c r="B122" s="407"/>
    </row>
    <row r="123" spans="1:61" x14ac:dyDescent="0.2">
      <c r="B123" s="225"/>
    </row>
  </sheetData>
  <phoneticPr fontId="0" type="noConversion"/>
  <pageMargins left="0.75" right="0.75" top="1" bottom="1" header="0" footer="0"/>
  <pageSetup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K2057"/>
  <sheetViews>
    <sheetView showGridLines="0" zoomScale="181" zoomScaleNormal="85" workbookViewId="0">
      <pane xSplit="2" ySplit="2" topLeftCell="C3" activePane="bottomRight" state="frozen"/>
      <selection activeCell="F95" sqref="F95"/>
      <selection pane="topRight" activeCell="F95" sqref="F95"/>
      <selection pane="bottomLeft" activeCell="F95" sqref="F95"/>
      <selection pane="bottomRight" activeCell="C3" sqref="C3"/>
    </sheetView>
  </sheetViews>
  <sheetFormatPr baseColWidth="10" defaultColWidth="10.7109375" defaultRowHeight="12.75" x14ac:dyDescent="0.2"/>
  <cols>
    <col min="1" max="1" width="7.140625" style="260" customWidth="1"/>
    <col min="2" max="2" width="31.85546875" style="260" customWidth="1"/>
    <col min="3" max="7" width="13.85546875" style="260" bestFit="1" customWidth="1"/>
    <col min="8" max="8" width="14.140625" style="260" bestFit="1" customWidth="1"/>
    <col min="9" max="9" width="13.7109375" style="260" bestFit="1" customWidth="1"/>
    <col min="10" max="11" width="13.140625" style="260" bestFit="1" customWidth="1"/>
    <col min="12" max="16384" width="10.7109375" style="260"/>
  </cols>
  <sheetData>
    <row r="1" spans="1:9" x14ac:dyDescent="0.2">
      <c r="C1" s="273"/>
      <c r="D1" s="273"/>
      <c r="E1" s="273"/>
      <c r="H1" s="260" t="s">
        <v>1526</v>
      </c>
    </row>
    <row r="2" spans="1:9" s="263" customFormat="1" x14ac:dyDescent="0.2">
      <c r="A2" s="261" t="s">
        <v>198</v>
      </c>
      <c r="B2" s="261" t="s">
        <v>1439</v>
      </c>
      <c r="C2" s="262">
        <v>43070</v>
      </c>
      <c r="D2" s="262">
        <v>43435</v>
      </c>
      <c r="E2" s="262">
        <v>43800</v>
      </c>
      <c r="F2" s="262">
        <v>44166</v>
      </c>
      <c r="G2" s="262">
        <v>44531</v>
      </c>
      <c r="H2" s="262">
        <v>44896</v>
      </c>
      <c r="I2" s="262">
        <v>44805</v>
      </c>
    </row>
    <row r="3" spans="1:9" x14ac:dyDescent="0.2">
      <c r="A3" s="264">
        <v>100000</v>
      </c>
      <c r="B3" s="264" t="s">
        <v>199</v>
      </c>
      <c r="C3" s="265">
        <v>8607080577.4599991</v>
      </c>
      <c r="D3" s="265">
        <v>9040165740.4599991</v>
      </c>
      <c r="E3" s="265">
        <v>9238110019.3799992</v>
      </c>
      <c r="F3" s="265">
        <v>10368670608.280001</v>
      </c>
      <c r="G3" s="265">
        <v>11170212613.18</v>
      </c>
      <c r="H3" s="384">
        <f t="shared" ref="H3:H66" si="0">IFERROR(CEILING(+I3*(1+((+I3/G3-1)/3)),1000000),0)</f>
        <v>11008000000</v>
      </c>
      <c r="I3" s="265">
        <v>11047843282.129999</v>
      </c>
    </row>
    <row r="4" spans="1:9" x14ac:dyDescent="0.2">
      <c r="A4" s="266">
        <v>110000</v>
      </c>
      <c r="B4" s="266" t="s">
        <v>200</v>
      </c>
      <c r="C4" s="267">
        <v>309012441.88999999</v>
      </c>
      <c r="D4" s="267">
        <v>381974125.94</v>
      </c>
      <c r="E4" s="267">
        <v>503938430.73000002</v>
      </c>
      <c r="F4" s="267">
        <v>673412738.76999998</v>
      </c>
      <c r="G4" s="267">
        <v>1044612514.23</v>
      </c>
      <c r="H4" s="267">
        <f t="shared" si="0"/>
        <v>209000000</v>
      </c>
      <c r="I4" s="267">
        <v>276791053.04000002</v>
      </c>
    </row>
    <row r="5" spans="1:9" x14ac:dyDescent="0.2">
      <c r="A5" s="269">
        <v>110500</v>
      </c>
      <c r="B5" s="269" t="s">
        <v>201</v>
      </c>
      <c r="C5" s="270">
        <v>277600</v>
      </c>
      <c r="D5" s="270">
        <v>14407</v>
      </c>
      <c r="E5" s="270">
        <v>1098000</v>
      </c>
      <c r="F5" s="270">
        <v>1255150</v>
      </c>
      <c r="G5" s="270">
        <v>1106800</v>
      </c>
      <c r="H5" s="270">
        <f t="shared" si="0"/>
        <v>24000000</v>
      </c>
      <c r="I5" s="270">
        <v>7759700</v>
      </c>
    </row>
    <row r="6" spans="1:9" x14ac:dyDescent="0.2">
      <c r="A6" s="271">
        <v>110505</v>
      </c>
      <c r="B6" s="271" t="s">
        <v>202</v>
      </c>
      <c r="C6" s="272">
        <v>57600</v>
      </c>
      <c r="D6" s="272">
        <v>14407</v>
      </c>
      <c r="E6" s="272">
        <v>684000</v>
      </c>
      <c r="F6" s="272">
        <v>841150</v>
      </c>
      <c r="G6" s="272">
        <v>692800</v>
      </c>
      <c r="H6" s="272">
        <f t="shared" si="0"/>
        <v>31000000</v>
      </c>
      <c r="I6" s="272">
        <v>7345700</v>
      </c>
    </row>
    <row r="7" spans="1:9" x14ac:dyDescent="0.2">
      <c r="A7" s="271">
        <v>110510</v>
      </c>
      <c r="B7" s="271" t="s">
        <v>203</v>
      </c>
      <c r="C7" s="272">
        <v>220000</v>
      </c>
      <c r="D7" s="272">
        <v>0</v>
      </c>
      <c r="E7" s="272">
        <v>414000</v>
      </c>
      <c r="F7" s="272">
        <v>414000</v>
      </c>
      <c r="G7" s="272">
        <v>414000</v>
      </c>
      <c r="H7" s="272">
        <f t="shared" si="0"/>
        <v>1000000</v>
      </c>
      <c r="I7" s="272">
        <v>414000</v>
      </c>
    </row>
    <row r="8" spans="1:9" x14ac:dyDescent="0.2">
      <c r="A8" s="269">
        <v>111000</v>
      </c>
      <c r="B8" s="269" t="s">
        <v>204</v>
      </c>
      <c r="C8" s="270">
        <v>260379433.83000001</v>
      </c>
      <c r="D8" s="270">
        <v>318553800.24000001</v>
      </c>
      <c r="E8" s="270">
        <v>434369802.14999998</v>
      </c>
      <c r="F8" s="270">
        <v>569710181.62</v>
      </c>
      <c r="G8" s="270">
        <v>930953971.96000004</v>
      </c>
      <c r="H8" s="270">
        <f t="shared" si="0"/>
        <v>114000000</v>
      </c>
      <c r="I8" s="270">
        <v>156395014.31999999</v>
      </c>
    </row>
    <row r="9" spans="1:9" x14ac:dyDescent="0.2">
      <c r="A9" s="271">
        <v>111005</v>
      </c>
      <c r="B9" s="271" t="s">
        <v>205</v>
      </c>
      <c r="C9" s="272">
        <v>260379433.83000001</v>
      </c>
      <c r="D9" s="272">
        <v>318553800.24000001</v>
      </c>
      <c r="E9" s="272">
        <v>434369802.14999998</v>
      </c>
      <c r="F9" s="272">
        <v>569710181.62</v>
      </c>
      <c r="G9" s="272">
        <v>930953971.96000004</v>
      </c>
      <c r="H9" s="272">
        <f t="shared" si="0"/>
        <v>114000000</v>
      </c>
      <c r="I9" s="272">
        <v>156395014.31999999</v>
      </c>
    </row>
    <row r="10" spans="1:9" hidden="1" x14ac:dyDescent="0.2">
      <c r="A10" s="271">
        <v>111010</v>
      </c>
      <c r="B10" s="271" t="s">
        <v>206</v>
      </c>
      <c r="C10" s="272">
        <v>0</v>
      </c>
      <c r="D10" s="272">
        <v>0</v>
      </c>
      <c r="E10" s="272">
        <v>0</v>
      </c>
      <c r="F10" s="272">
        <v>0</v>
      </c>
      <c r="G10" s="272">
        <v>0</v>
      </c>
      <c r="H10" s="272">
        <f t="shared" si="0"/>
        <v>0</v>
      </c>
      <c r="I10" s="272">
        <v>0</v>
      </c>
    </row>
    <row r="11" spans="1:9" hidden="1" x14ac:dyDescent="0.2">
      <c r="A11" s="271">
        <v>111015</v>
      </c>
      <c r="B11" s="271" t="s">
        <v>207</v>
      </c>
      <c r="C11" s="272">
        <v>0</v>
      </c>
      <c r="D11" s="272">
        <v>0</v>
      </c>
      <c r="E11" s="272">
        <v>0</v>
      </c>
      <c r="F11" s="272">
        <v>0</v>
      </c>
      <c r="G11" s="272">
        <v>0</v>
      </c>
      <c r="H11" s="272">
        <f t="shared" si="0"/>
        <v>0</v>
      </c>
      <c r="I11" s="272">
        <v>0</v>
      </c>
    </row>
    <row r="12" spans="1:9" hidden="1" x14ac:dyDescent="0.2">
      <c r="A12" s="271">
        <v>111020</v>
      </c>
      <c r="B12" s="271" t="s">
        <v>208</v>
      </c>
      <c r="C12" s="272">
        <v>0</v>
      </c>
      <c r="D12" s="272">
        <v>0</v>
      </c>
      <c r="E12" s="272">
        <v>0</v>
      </c>
      <c r="F12" s="272">
        <v>0</v>
      </c>
      <c r="G12" s="272">
        <v>0</v>
      </c>
      <c r="H12" s="272">
        <f t="shared" si="0"/>
        <v>0</v>
      </c>
      <c r="I12" s="272">
        <v>0</v>
      </c>
    </row>
    <row r="13" spans="1:9" hidden="1" x14ac:dyDescent="0.2">
      <c r="A13" s="271">
        <v>111025</v>
      </c>
      <c r="B13" s="271" t="s">
        <v>209</v>
      </c>
      <c r="C13" s="272">
        <v>0</v>
      </c>
      <c r="D13" s="272">
        <v>0</v>
      </c>
      <c r="E13" s="272">
        <v>0</v>
      </c>
      <c r="F13" s="272">
        <v>0</v>
      </c>
      <c r="G13" s="272">
        <v>0</v>
      </c>
      <c r="H13" s="272">
        <f t="shared" si="0"/>
        <v>0</v>
      </c>
      <c r="I13" s="272">
        <v>0</v>
      </c>
    </row>
    <row r="14" spans="1:9" hidden="1" x14ac:dyDescent="0.2">
      <c r="A14" s="269">
        <v>111500</v>
      </c>
      <c r="B14" s="269" t="s">
        <v>210</v>
      </c>
      <c r="C14" s="270">
        <v>0</v>
      </c>
      <c r="D14" s="270">
        <v>0</v>
      </c>
      <c r="E14" s="270">
        <v>0</v>
      </c>
      <c r="F14" s="270">
        <v>0</v>
      </c>
      <c r="G14" s="270">
        <v>0</v>
      </c>
      <c r="H14" s="270">
        <f t="shared" si="0"/>
        <v>0</v>
      </c>
      <c r="I14" s="270">
        <v>0</v>
      </c>
    </row>
    <row r="15" spans="1:9" hidden="1" x14ac:dyDescent="0.2">
      <c r="A15" s="271">
        <v>111505</v>
      </c>
      <c r="B15" s="271" t="s">
        <v>211</v>
      </c>
      <c r="C15" s="272">
        <v>0</v>
      </c>
      <c r="D15" s="272">
        <v>0</v>
      </c>
      <c r="E15" s="272">
        <v>0</v>
      </c>
      <c r="F15" s="272">
        <v>0</v>
      </c>
      <c r="G15" s="272">
        <v>0</v>
      </c>
      <c r="H15" s="272">
        <f t="shared" si="0"/>
        <v>0</v>
      </c>
      <c r="I15" s="272">
        <v>0</v>
      </c>
    </row>
    <row r="16" spans="1:9" hidden="1" x14ac:dyDescent="0.2">
      <c r="A16" s="271">
        <v>111510</v>
      </c>
      <c r="B16" s="271" t="s">
        <v>212</v>
      </c>
      <c r="C16" s="272">
        <v>0</v>
      </c>
      <c r="D16" s="272">
        <v>0</v>
      </c>
      <c r="E16" s="272">
        <v>0</v>
      </c>
      <c r="F16" s="272">
        <v>0</v>
      </c>
      <c r="G16" s="272">
        <v>0</v>
      </c>
      <c r="H16" s="272">
        <f t="shared" si="0"/>
        <v>0</v>
      </c>
      <c r="I16" s="272">
        <v>0</v>
      </c>
    </row>
    <row r="17" spans="1:9" hidden="1" x14ac:dyDescent="0.2">
      <c r="A17" s="271">
        <v>111515</v>
      </c>
      <c r="B17" s="271" t="s">
        <v>213</v>
      </c>
      <c r="C17" s="272">
        <v>0</v>
      </c>
      <c r="D17" s="272">
        <v>0</v>
      </c>
      <c r="E17" s="272">
        <v>0</v>
      </c>
      <c r="F17" s="272">
        <v>0</v>
      </c>
      <c r="G17" s="272">
        <v>0</v>
      </c>
      <c r="H17" s="272">
        <f t="shared" si="0"/>
        <v>0</v>
      </c>
      <c r="I17" s="272">
        <v>0</v>
      </c>
    </row>
    <row r="18" spans="1:9" x14ac:dyDescent="0.2">
      <c r="A18" s="269">
        <v>112000</v>
      </c>
      <c r="B18" s="269" t="s">
        <v>214</v>
      </c>
      <c r="C18" s="270">
        <v>48355408.060000002</v>
      </c>
      <c r="D18" s="270">
        <v>63405918.700000003</v>
      </c>
      <c r="E18" s="270">
        <v>68470628.579999998</v>
      </c>
      <c r="F18" s="270">
        <v>102447407.15000001</v>
      </c>
      <c r="G18" s="270">
        <v>112551742.27</v>
      </c>
      <c r="H18" s="270">
        <f t="shared" si="0"/>
        <v>113000000</v>
      </c>
      <c r="I18" s="270">
        <v>112636338.72</v>
      </c>
    </row>
    <row r="19" spans="1:9" hidden="1" x14ac:dyDescent="0.2">
      <c r="A19" s="271">
        <v>112003</v>
      </c>
      <c r="B19" s="271" t="s">
        <v>215</v>
      </c>
      <c r="C19" s="272">
        <v>0</v>
      </c>
      <c r="D19" s="272">
        <v>0</v>
      </c>
      <c r="E19" s="272">
        <v>0</v>
      </c>
      <c r="F19" s="272">
        <v>0</v>
      </c>
      <c r="G19" s="272">
        <v>0</v>
      </c>
      <c r="H19" s="272">
        <f t="shared" si="0"/>
        <v>0</v>
      </c>
      <c r="I19" s="272">
        <v>0</v>
      </c>
    </row>
    <row r="20" spans="1:9" x14ac:dyDescent="0.2">
      <c r="A20" s="271">
        <v>112005</v>
      </c>
      <c r="B20" s="271" t="s">
        <v>216</v>
      </c>
      <c r="C20" s="272">
        <v>48355408.060000002</v>
      </c>
      <c r="D20" s="272">
        <v>63405918.700000003</v>
      </c>
      <c r="E20" s="272">
        <v>68470628.579999998</v>
      </c>
      <c r="F20" s="272">
        <v>102447407.15000001</v>
      </c>
      <c r="G20" s="272">
        <v>112551742.27</v>
      </c>
      <c r="H20" s="272">
        <f t="shared" si="0"/>
        <v>113000000</v>
      </c>
      <c r="I20" s="272">
        <v>112636338.72</v>
      </c>
    </row>
    <row r="21" spans="1:9" hidden="1" x14ac:dyDescent="0.2">
      <c r="A21" s="271">
        <v>112006</v>
      </c>
      <c r="B21" s="271" t="s">
        <v>217</v>
      </c>
      <c r="C21" s="272">
        <v>0</v>
      </c>
      <c r="D21" s="272">
        <v>0</v>
      </c>
      <c r="E21" s="272">
        <v>0</v>
      </c>
      <c r="F21" s="272">
        <v>0</v>
      </c>
      <c r="G21" s="272">
        <v>0</v>
      </c>
      <c r="H21" s="272">
        <f t="shared" si="0"/>
        <v>0</v>
      </c>
      <c r="I21" s="272">
        <v>0</v>
      </c>
    </row>
    <row r="22" spans="1:9" hidden="1" x14ac:dyDescent="0.2">
      <c r="A22" s="271">
        <v>112007</v>
      </c>
      <c r="B22" s="271" t="s">
        <v>218</v>
      </c>
      <c r="C22" s="272">
        <v>0</v>
      </c>
      <c r="D22" s="272">
        <v>0</v>
      </c>
      <c r="E22" s="272">
        <v>0</v>
      </c>
      <c r="F22" s="272">
        <v>0</v>
      </c>
      <c r="G22" s="272">
        <v>0</v>
      </c>
      <c r="H22" s="272">
        <f t="shared" si="0"/>
        <v>0</v>
      </c>
      <c r="I22" s="272">
        <v>0</v>
      </c>
    </row>
    <row r="23" spans="1:9" hidden="1" x14ac:dyDescent="0.2">
      <c r="A23" s="271">
        <v>112008</v>
      </c>
      <c r="B23" s="271" t="s">
        <v>219</v>
      </c>
      <c r="C23" s="272">
        <v>0</v>
      </c>
      <c r="D23" s="272">
        <v>0</v>
      </c>
      <c r="E23" s="272">
        <v>0</v>
      </c>
      <c r="F23" s="272">
        <v>0</v>
      </c>
      <c r="G23" s="272">
        <v>0</v>
      </c>
      <c r="H23" s="272">
        <f t="shared" si="0"/>
        <v>0</v>
      </c>
      <c r="I23" s="272">
        <v>0</v>
      </c>
    </row>
    <row r="24" spans="1:9" hidden="1" x14ac:dyDescent="0.2">
      <c r="A24" s="271">
        <v>112010</v>
      </c>
      <c r="B24" s="271" t="s">
        <v>220</v>
      </c>
      <c r="C24" s="272">
        <v>0</v>
      </c>
      <c r="D24" s="272">
        <v>0</v>
      </c>
      <c r="E24" s="272">
        <v>0</v>
      </c>
      <c r="F24" s="272">
        <v>0</v>
      </c>
      <c r="G24" s="272">
        <v>0</v>
      </c>
      <c r="H24" s="272">
        <f t="shared" si="0"/>
        <v>0</v>
      </c>
      <c r="I24" s="272">
        <v>0</v>
      </c>
    </row>
    <row r="25" spans="1:9" hidden="1" x14ac:dyDescent="0.2">
      <c r="A25" s="271">
        <v>112015</v>
      </c>
      <c r="B25" s="271" t="s">
        <v>221</v>
      </c>
      <c r="C25" s="272">
        <v>0</v>
      </c>
      <c r="D25" s="272">
        <v>0</v>
      </c>
      <c r="E25" s="272">
        <v>0</v>
      </c>
      <c r="F25" s="272">
        <v>0</v>
      </c>
      <c r="G25" s="272">
        <v>0</v>
      </c>
      <c r="H25" s="272">
        <f t="shared" si="0"/>
        <v>0</v>
      </c>
      <c r="I25" s="272">
        <v>0</v>
      </c>
    </row>
    <row r="26" spans="1:9" hidden="1" x14ac:dyDescent="0.2">
      <c r="A26" s="271">
        <v>112020</v>
      </c>
      <c r="B26" s="271" t="s">
        <v>222</v>
      </c>
      <c r="C26" s="272">
        <v>0</v>
      </c>
      <c r="D26" s="272">
        <v>0</v>
      </c>
      <c r="E26" s="272">
        <v>0</v>
      </c>
      <c r="F26" s="272">
        <v>0</v>
      </c>
      <c r="G26" s="272">
        <v>0</v>
      </c>
      <c r="H26" s="272">
        <f t="shared" si="0"/>
        <v>0</v>
      </c>
      <c r="I26" s="272">
        <v>0</v>
      </c>
    </row>
    <row r="27" spans="1:9" hidden="1" x14ac:dyDescent="0.2">
      <c r="A27" s="271">
        <v>112025</v>
      </c>
      <c r="B27" s="271" t="s">
        <v>223</v>
      </c>
      <c r="C27" s="272">
        <v>0</v>
      </c>
      <c r="D27" s="272">
        <v>0</v>
      </c>
      <c r="E27" s="272">
        <v>0</v>
      </c>
      <c r="F27" s="272">
        <v>0</v>
      </c>
      <c r="G27" s="272">
        <v>0</v>
      </c>
      <c r="H27" s="272">
        <f t="shared" si="0"/>
        <v>0</v>
      </c>
      <c r="I27" s="272">
        <v>0</v>
      </c>
    </row>
    <row r="28" spans="1:9" hidden="1" x14ac:dyDescent="0.2">
      <c r="A28" s="271">
        <v>112030</v>
      </c>
      <c r="B28" s="271" t="s">
        <v>224</v>
      </c>
      <c r="C28" s="272">
        <v>0</v>
      </c>
      <c r="D28" s="272">
        <v>0</v>
      </c>
      <c r="E28" s="272">
        <v>0</v>
      </c>
      <c r="F28" s="272">
        <v>0</v>
      </c>
      <c r="G28" s="272">
        <v>0</v>
      </c>
      <c r="H28" s="272">
        <f t="shared" si="0"/>
        <v>0</v>
      </c>
      <c r="I28" s="272">
        <v>0</v>
      </c>
    </row>
    <row r="29" spans="1:9" hidden="1" x14ac:dyDescent="0.2">
      <c r="A29" s="271">
        <v>112035</v>
      </c>
      <c r="B29" s="271" t="s">
        <v>225</v>
      </c>
      <c r="C29" s="272">
        <v>0</v>
      </c>
      <c r="D29" s="272">
        <v>0</v>
      </c>
      <c r="E29" s="272">
        <v>0</v>
      </c>
      <c r="F29" s="272">
        <v>0</v>
      </c>
      <c r="G29" s="272">
        <v>0</v>
      </c>
      <c r="H29" s="272">
        <f t="shared" si="0"/>
        <v>0</v>
      </c>
      <c r="I29" s="272">
        <v>0</v>
      </c>
    </row>
    <row r="30" spans="1:9" hidden="1" x14ac:dyDescent="0.2">
      <c r="A30" s="271">
        <v>112040</v>
      </c>
      <c r="B30" s="271" t="s">
        <v>226</v>
      </c>
      <c r="C30" s="272">
        <v>0</v>
      </c>
      <c r="D30" s="272">
        <v>0</v>
      </c>
      <c r="E30" s="272">
        <v>0</v>
      </c>
      <c r="F30" s="272">
        <v>0</v>
      </c>
      <c r="G30" s="272">
        <v>0</v>
      </c>
      <c r="H30" s="272">
        <f t="shared" si="0"/>
        <v>0</v>
      </c>
      <c r="I30" s="272">
        <v>0</v>
      </c>
    </row>
    <row r="31" spans="1:9" hidden="1" x14ac:dyDescent="0.2">
      <c r="A31" s="271">
        <v>112045</v>
      </c>
      <c r="B31" s="271" t="s">
        <v>227</v>
      </c>
      <c r="C31" s="272">
        <v>0</v>
      </c>
      <c r="D31" s="272">
        <v>0</v>
      </c>
      <c r="E31" s="272">
        <v>0</v>
      </c>
      <c r="F31" s="272">
        <v>0</v>
      </c>
      <c r="G31" s="272">
        <v>0</v>
      </c>
      <c r="H31" s="272">
        <f t="shared" si="0"/>
        <v>0</v>
      </c>
      <c r="I31" s="272">
        <v>0</v>
      </c>
    </row>
    <row r="32" spans="1:9" x14ac:dyDescent="0.2">
      <c r="A32" s="266">
        <v>120000</v>
      </c>
      <c r="B32" s="266" t="s">
        <v>228</v>
      </c>
      <c r="C32" s="267">
        <v>216881577.65000001</v>
      </c>
      <c r="D32" s="267">
        <v>145673420.65000001</v>
      </c>
      <c r="E32" s="267">
        <v>157908627.65000001</v>
      </c>
      <c r="F32" s="267">
        <v>165185562.65000001</v>
      </c>
      <c r="G32" s="267">
        <v>171038252.65000001</v>
      </c>
      <c r="H32" s="267">
        <f t="shared" si="0"/>
        <v>177000000</v>
      </c>
      <c r="I32" s="267">
        <v>175292086.65000001</v>
      </c>
    </row>
    <row r="33" spans="1:9" x14ac:dyDescent="0.2">
      <c r="A33" s="269">
        <v>120300</v>
      </c>
      <c r="B33" s="269" t="s">
        <v>229</v>
      </c>
      <c r="C33" s="270">
        <v>86487357</v>
      </c>
      <c r="D33" s="270">
        <v>86487357</v>
      </c>
      <c r="E33" s="270">
        <v>86487357</v>
      </c>
      <c r="F33" s="270">
        <v>86487357</v>
      </c>
      <c r="G33" s="270">
        <v>86487357</v>
      </c>
      <c r="H33" s="270">
        <f t="shared" si="0"/>
        <v>87000000</v>
      </c>
      <c r="I33" s="270">
        <v>86487357</v>
      </c>
    </row>
    <row r="34" spans="1:9" hidden="1" x14ac:dyDescent="0.2">
      <c r="A34" s="271">
        <v>120305</v>
      </c>
      <c r="B34" s="271" t="s">
        <v>230</v>
      </c>
      <c r="C34" s="272">
        <v>0</v>
      </c>
      <c r="D34" s="272">
        <v>0</v>
      </c>
      <c r="E34" s="272">
        <v>0</v>
      </c>
      <c r="F34" s="272">
        <v>0</v>
      </c>
      <c r="G34" s="272">
        <v>86487357</v>
      </c>
      <c r="H34" s="272">
        <f t="shared" si="0"/>
        <v>0</v>
      </c>
      <c r="I34" s="272">
        <v>0</v>
      </c>
    </row>
    <row r="35" spans="1:9" hidden="1" x14ac:dyDescent="0.2">
      <c r="A35" s="271">
        <v>120310</v>
      </c>
      <c r="B35" s="271" t="s">
        <v>231</v>
      </c>
      <c r="C35" s="272">
        <v>86487357</v>
      </c>
      <c r="D35" s="272">
        <v>86487357</v>
      </c>
      <c r="E35" s="272">
        <v>86487357</v>
      </c>
      <c r="F35" s="272">
        <v>86487357</v>
      </c>
      <c r="G35" s="272">
        <v>0</v>
      </c>
      <c r="H35" s="272">
        <f t="shared" si="0"/>
        <v>0</v>
      </c>
      <c r="I35" s="272">
        <v>86487357</v>
      </c>
    </row>
    <row r="36" spans="1:9" hidden="1" x14ac:dyDescent="0.2">
      <c r="A36" s="271">
        <v>120315</v>
      </c>
      <c r="B36" s="271" t="s">
        <v>232</v>
      </c>
      <c r="C36" s="272">
        <v>0</v>
      </c>
      <c r="D36" s="272">
        <v>0</v>
      </c>
      <c r="E36" s="272">
        <v>0</v>
      </c>
      <c r="F36" s="272">
        <v>0</v>
      </c>
      <c r="G36" s="272">
        <v>0</v>
      </c>
      <c r="H36" s="272">
        <f t="shared" si="0"/>
        <v>0</v>
      </c>
      <c r="I36" s="272">
        <v>0</v>
      </c>
    </row>
    <row r="37" spans="1:9" hidden="1" x14ac:dyDescent="0.2">
      <c r="A37" s="271">
        <v>120320</v>
      </c>
      <c r="B37" s="271" t="s">
        <v>233</v>
      </c>
      <c r="C37" s="272">
        <v>0</v>
      </c>
      <c r="D37" s="272">
        <v>0</v>
      </c>
      <c r="E37" s="272">
        <v>0</v>
      </c>
      <c r="F37" s="272">
        <v>0</v>
      </c>
      <c r="G37" s="272">
        <v>0</v>
      </c>
      <c r="H37" s="272">
        <f t="shared" si="0"/>
        <v>0</v>
      </c>
      <c r="I37" s="272">
        <v>0</v>
      </c>
    </row>
    <row r="38" spans="1:9" hidden="1" x14ac:dyDescent="0.2">
      <c r="A38" s="271">
        <v>120399</v>
      </c>
      <c r="B38" s="271" t="s">
        <v>234</v>
      </c>
      <c r="C38" s="272">
        <v>0</v>
      </c>
      <c r="D38" s="272">
        <v>0</v>
      </c>
      <c r="E38" s="272">
        <v>0</v>
      </c>
      <c r="F38" s="272">
        <v>0</v>
      </c>
      <c r="G38" s="272">
        <v>0</v>
      </c>
      <c r="H38" s="272">
        <f t="shared" si="0"/>
        <v>0</v>
      </c>
      <c r="I38" s="272">
        <v>0</v>
      </c>
    </row>
    <row r="39" spans="1:9" hidden="1" x14ac:dyDescent="0.2">
      <c r="A39" s="269">
        <v>120400</v>
      </c>
      <c r="B39" s="269" t="s">
        <v>235</v>
      </c>
      <c r="C39" s="270">
        <v>0</v>
      </c>
      <c r="D39" s="270">
        <v>0</v>
      </c>
      <c r="E39" s="270">
        <v>0</v>
      </c>
      <c r="F39" s="270">
        <v>0</v>
      </c>
      <c r="G39" s="270">
        <v>0</v>
      </c>
      <c r="H39" s="270">
        <f t="shared" si="0"/>
        <v>0</v>
      </c>
      <c r="I39" s="270">
        <v>0</v>
      </c>
    </row>
    <row r="40" spans="1:9" hidden="1" x14ac:dyDescent="0.2">
      <c r="A40" s="271">
        <v>120401</v>
      </c>
      <c r="B40" s="271" t="s">
        <v>236</v>
      </c>
      <c r="C40" s="272">
        <v>0</v>
      </c>
      <c r="D40" s="272">
        <v>0</v>
      </c>
      <c r="E40" s="272">
        <v>0</v>
      </c>
      <c r="F40" s="272">
        <v>0</v>
      </c>
      <c r="G40" s="272">
        <v>0</v>
      </c>
      <c r="H40" s="272">
        <f t="shared" si="0"/>
        <v>0</v>
      </c>
      <c r="I40" s="272">
        <v>0</v>
      </c>
    </row>
    <row r="41" spans="1:9" hidden="1" x14ac:dyDescent="0.2">
      <c r="A41" s="271">
        <v>120402</v>
      </c>
      <c r="B41" s="271" t="s">
        <v>237</v>
      </c>
      <c r="C41" s="272">
        <v>0</v>
      </c>
      <c r="D41" s="272">
        <v>0</v>
      </c>
      <c r="E41" s="272">
        <v>0</v>
      </c>
      <c r="F41" s="272">
        <v>0</v>
      </c>
      <c r="G41" s="272">
        <v>0</v>
      </c>
      <c r="H41" s="272">
        <f t="shared" si="0"/>
        <v>0</v>
      </c>
      <c r="I41" s="272">
        <v>0</v>
      </c>
    </row>
    <row r="42" spans="1:9" hidden="1" x14ac:dyDescent="0.2">
      <c r="A42" s="271">
        <v>120403</v>
      </c>
      <c r="B42" s="271" t="s">
        <v>238</v>
      </c>
      <c r="C42" s="272">
        <v>0</v>
      </c>
      <c r="D42" s="272">
        <v>0</v>
      </c>
      <c r="E42" s="272">
        <v>0</v>
      </c>
      <c r="F42" s="272">
        <v>0</v>
      </c>
      <c r="G42" s="272">
        <v>0</v>
      </c>
      <c r="H42" s="272">
        <f t="shared" si="0"/>
        <v>0</v>
      </c>
      <c r="I42" s="272">
        <v>0</v>
      </c>
    </row>
    <row r="43" spans="1:9" hidden="1" x14ac:dyDescent="0.2">
      <c r="A43" s="271">
        <v>120404</v>
      </c>
      <c r="B43" s="271" t="s">
        <v>239</v>
      </c>
      <c r="C43" s="272">
        <v>0</v>
      </c>
      <c r="D43" s="272">
        <v>0</v>
      </c>
      <c r="E43" s="272">
        <v>0</v>
      </c>
      <c r="F43" s="272">
        <v>0</v>
      </c>
      <c r="G43" s="272">
        <v>0</v>
      </c>
      <c r="H43" s="272">
        <f t="shared" si="0"/>
        <v>0</v>
      </c>
      <c r="I43" s="272">
        <v>0</v>
      </c>
    </row>
    <row r="44" spans="1:9" hidden="1" x14ac:dyDescent="0.2">
      <c r="A44" s="271">
        <v>120405</v>
      </c>
      <c r="B44" s="271" t="s">
        <v>240</v>
      </c>
      <c r="C44" s="272">
        <v>0</v>
      </c>
      <c r="D44" s="272">
        <v>0</v>
      </c>
      <c r="E44" s="272">
        <v>0</v>
      </c>
      <c r="F44" s="272">
        <v>0</v>
      </c>
      <c r="G44" s="272">
        <v>0</v>
      </c>
      <c r="H44" s="272">
        <f t="shared" si="0"/>
        <v>0</v>
      </c>
      <c r="I44" s="272">
        <v>0</v>
      </c>
    </row>
    <row r="45" spans="1:9" hidden="1" x14ac:dyDescent="0.2">
      <c r="A45" s="271">
        <v>120406</v>
      </c>
      <c r="B45" s="271" t="s">
        <v>241</v>
      </c>
      <c r="C45" s="272">
        <v>0</v>
      </c>
      <c r="D45" s="272">
        <v>0</v>
      </c>
      <c r="E45" s="272">
        <v>0</v>
      </c>
      <c r="F45" s="272">
        <v>0</v>
      </c>
      <c r="G45" s="272">
        <v>0</v>
      </c>
      <c r="H45" s="272">
        <f t="shared" si="0"/>
        <v>0</v>
      </c>
      <c r="I45" s="272">
        <v>0</v>
      </c>
    </row>
    <row r="46" spans="1:9" hidden="1" x14ac:dyDescent="0.2">
      <c r="A46" s="271">
        <v>120407</v>
      </c>
      <c r="B46" s="271" t="s">
        <v>242</v>
      </c>
      <c r="C46" s="272">
        <v>0</v>
      </c>
      <c r="D46" s="272">
        <v>0</v>
      </c>
      <c r="E46" s="272">
        <v>0</v>
      </c>
      <c r="F46" s="272">
        <v>0</v>
      </c>
      <c r="G46" s="272">
        <v>0</v>
      </c>
      <c r="H46" s="272">
        <f t="shared" si="0"/>
        <v>0</v>
      </c>
      <c r="I46" s="272">
        <v>0</v>
      </c>
    </row>
    <row r="47" spans="1:9" hidden="1" x14ac:dyDescent="0.2">
      <c r="A47" s="271">
        <v>120408</v>
      </c>
      <c r="B47" s="271" t="s">
        <v>243</v>
      </c>
      <c r="C47" s="272">
        <v>0</v>
      </c>
      <c r="D47" s="272">
        <v>0</v>
      </c>
      <c r="E47" s="272">
        <v>0</v>
      </c>
      <c r="F47" s="272">
        <v>0</v>
      </c>
      <c r="G47" s="272">
        <v>0</v>
      </c>
      <c r="H47" s="272">
        <f t="shared" si="0"/>
        <v>0</v>
      </c>
      <c r="I47" s="272">
        <v>0</v>
      </c>
    </row>
    <row r="48" spans="1:9" hidden="1" x14ac:dyDescent="0.2">
      <c r="A48" s="271">
        <v>120409</v>
      </c>
      <c r="B48" s="271" t="s">
        <v>244</v>
      </c>
      <c r="C48" s="272">
        <v>0</v>
      </c>
      <c r="D48" s="272">
        <v>0</v>
      </c>
      <c r="E48" s="272">
        <v>0</v>
      </c>
      <c r="F48" s="272">
        <v>0</v>
      </c>
      <c r="G48" s="272">
        <v>0</v>
      </c>
      <c r="H48" s="272">
        <f t="shared" si="0"/>
        <v>0</v>
      </c>
      <c r="I48" s="272">
        <v>0</v>
      </c>
    </row>
    <row r="49" spans="1:9" hidden="1" x14ac:dyDescent="0.2">
      <c r="A49" s="271">
        <v>120410</v>
      </c>
      <c r="B49" s="271" t="s">
        <v>245</v>
      </c>
      <c r="C49" s="272">
        <v>0</v>
      </c>
      <c r="D49" s="272">
        <v>0</v>
      </c>
      <c r="E49" s="272">
        <v>0</v>
      </c>
      <c r="F49" s="272">
        <v>0</v>
      </c>
      <c r="G49" s="272">
        <v>0</v>
      </c>
      <c r="H49" s="272">
        <f t="shared" si="0"/>
        <v>0</v>
      </c>
      <c r="I49" s="272">
        <v>0</v>
      </c>
    </row>
    <row r="50" spans="1:9" hidden="1" x14ac:dyDescent="0.2">
      <c r="A50" s="271">
        <v>120411</v>
      </c>
      <c r="B50" s="271" t="s">
        <v>246</v>
      </c>
      <c r="C50" s="272">
        <v>0</v>
      </c>
      <c r="D50" s="272">
        <v>0</v>
      </c>
      <c r="E50" s="272">
        <v>0</v>
      </c>
      <c r="F50" s="272">
        <v>0</v>
      </c>
      <c r="G50" s="272">
        <v>0</v>
      </c>
      <c r="H50" s="272">
        <f t="shared" si="0"/>
        <v>0</v>
      </c>
      <c r="I50" s="272">
        <v>0</v>
      </c>
    </row>
    <row r="51" spans="1:9" hidden="1" x14ac:dyDescent="0.2">
      <c r="A51" s="271">
        <v>120414</v>
      </c>
      <c r="B51" s="271" t="s">
        <v>247</v>
      </c>
      <c r="C51" s="272">
        <v>0</v>
      </c>
      <c r="D51" s="272">
        <v>0</v>
      </c>
      <c r="E51" s="272">
        <v>0</v>
      </c>
      <c r="F51" s="272">
        <v>0</v>
      </c>
      <c r="G51" s="272">
        <v>0</v>
      </c>
      <c r="H51" s="272">
        <f t="shared" si="0"/>
        <v>0</v>
      </c>
      <c r="I51" s="272">
        <v>0</v>
      </c>
    </row>
    <row r="52" spans="1:9" hidden="1" x14ac:dyDescent="0.2">
      <c r="A52" s="271">
        <v>120415</v>
      </c>
      <c r="B52" s="271" t="s">
        <v>248</v>
      </c>
      <c r="C52" s="272">
        <v>0</v>
      </c>
      <c r="D52" s="272">
        <v>0</v>
      </c>
      <c r="E52" s="272">
        <v>0</v>
      </c>
      <c r="F52" s="272">
        <v>0</v>
      </c>
      <c r="G52" s="272">
        <v>0</v>
      </c>
      <c r="H52" s="272">
        <f t="shared" si="0"/>
        <v>0</v>
      </c>
      <c r="I52" s="272">
        <v>0</v>
      </c>
    </row>
    <row r="53" spans="1:9" hidden="1" x14ac:dyDescent="0.2">
      <c r="A53" s="271">
        <v>120416</v>
      </c>
      <c r="B53" s="271" t="s">
        <v>249</v>
      </c>
      <c r="C53" s="272">
        <v>0</v>
      </c>
      <c r="D53" s="272">
        <v>0</v>
      </c>
      <c r="E53" s="272">
        <v>0</v>
      </c>
      <c r="F53" s="272">
        <v>0</v>
      </c>
      <c r="G53" s="272">
        <v>0</v>
      </c>
      <c r="H53" s="272">
        <f t="shared" si="0"/>
        <v>0</v>
      </c>
      <c r="I53" s="272">
        <v>0</v>
      </c>
    </row>
    <row r="54" spans="1:9" hidden="1" x14ac:dyDescent="0.2">
      <c r="A54" s="271">
        <v>120417</v>
      </c>
      <c r="B54" s="271" t="s">
        <v>250</v>
      </c>
      <c r="C54" s="272">
        <v>0</v>
      </c>
      <c r="D54" s="272">
        <v>0</v>
      </c>
      <c r="E54" s="272">
        <v>0</v>
      </c>
      <c r="F54" s="272">
        <v>0</v>
      </c>
      <c r="G54" s="272">
        <v>0</v>
      </c>
      <c r="H54" s="272">
        <f t="shared" si="0"/>
        <v>0</v>
      </c>
      <c r="I54" s="272">
        <v>0</v>
      </c>
    </row>
    <row r="55" spans="1:9" hidden="1" x14ac:dyDescent="0.2">
      <c r="A55" s="271">
        <v>120418</v>
      </c>
      <c r="B55" s="271" t="s">
        <v>251</v>
      </c>
      <c r="C55" s="272">
        <v>0</v>
      </c>
      <c r="D55" s="272">
        <v>0</v>
      </c>
      <c r="E55" s="272">
        <v>0</v>
      </c>
      <c r="F55" s="272">
        <v>0</v>
      </c>
      <c r="G55" s="272">
        <v>0</v>
      </c>
      <c r="H55" s="272">
        <f t="shared" si="0"/>
        <v>0</v>
      </c>
      <c r="I55" s="272">
        <v>0</v>
      </c>
    </row>
    <row r="56" spans="1:9" hidden="1" x14ac:dyDescent="0.2">
      <c r="A56" s="271">
        <v>120442</v>
      </c>
      <c r="B56" s="271" t="s">
        <v>252</v>
      </c>
      <c r="C56" s="272">
        <v>0</v>
      </c>
      <c r="D56" s="272">
        <v>0</v>
      </c>
      <c r="E56" s="272">
        <v>0</v>
      </c>
      <c r="F56" s="272">
        <v>0</v>
      </c>
      <c r="G56" s="272">
        <v>0</v>
      </c>
      <c r="H56" s="272">
        <f t="shared" si="0"/>
        <v>0</v>
      </c>
      <c r="I56" s="272">
        <v>0</v>
      </c>
    </row>
    <row r="57" spans="1:9" hidden="1" x14ac:dyDescent="0.2">
      <c r="A57" s="271">
        <v>120495</v>
      </c>
      <c r="B57" s="271" t="s">
        <v>253</v>
      </c>
      <c r="C57" s="272">
        <v>0</v>
      </c>
      <c r="D57" s="272">
        <v>0</v>
      </c>
      <c r="E57" s="272">
        <v>0</v>
      </c>
      <c r="F57" s="272">
        <v>0</v>
      </c>
      <c r="G57" s="272">
        <v>0</v>
      </c>
      <c r="H57" s="272">
        <f t="shared" si="0"/>
        <v>0</v>
      </c>
      <c r="I57" s="272">
        <v>0</v>
      </c>
    </row>
    <row r="58" spans="1:9" hidden="1" x14ac:dyDescent="0.2">
      <c r="A58" s="271">
        <v>120499</v>
      </c>
      <c r="B58" s="271" t="s">
        <v>254</v>
      </c>
      <c r="C58" s="272">
        <v>0</v>
      </c>
      <c r="D58" s="272">
        <v>0</v>
      </c>
      <c r="E58" s="272">
        <v>0</v>
      </c>
      <c r="F58" s="272">
        <v>0</v>
      </c>
      <c r="G58" s="272">
        <v>0</v>
      </c>
      <c r="H58" s="272">
        <f t="shared" si="0"/>
        <v>0</v>
      </c>
      <c r="I58" s="272">
        <v>0</v>
      </c>
    </row>
    <row r="59" spans="1:9" hidden="1" x14ac:dyDescent="0.2">
      <c r="A59" s="269">
        <v>120600</v>
      </c>
      <c r="B59" s="269" t="s">
        <v>255</v>
      </c>
      <c r="C59" s="270">
        <v>0</v>
      </c>
      <c r="D59" s="270">
        <v>0</v>
      </c>
      <c r="E59" s="270">
        <v>0</v>
      </c>
      <c r="F59" s="270">
        <v>0</v>
      </c>
      <c r="G59" s="270">
        <v>0</v>
      </c>
      <c r="H59" s="270">
        <f t="shared" si="0"/>
        <v>0</v>
      </c>
      <c r="I59" s="270">
        <v>0</v>
      </c>
    </row>
    <row r="60" spans="1:9" hidden="1" x14ac:dyDescent="0.2">
      <c r="A60" s="271">
        <v>120601</v>
      </c>
      <c r="B60" s="271" t="s">
        <v>256</v>
      </c>
      <c r="C60" s="272">
        <v>0</v>
      </c>
      <c r="D60" s="272">
        <v>0</v>
      </c>
      <c r="E60" s="272">
        <v>0</v>
      </c>
      <c r="F60" s="272">
        <v>0</v>
      </c>
      <c r="G60" s="272">
        <v>0</v>
      </c>
      <c r="H60" s="272">
        <f t="shared" si="0"/>
        <v>0</v>
      </c>
      <c r="I60" s="272">
        <v>0</v>
      </c>
    </row>
    <row r="61" spans="1:9" hidden="1" x14ac:dyDescent="0.2">
      <c r="A61" s="271">
        <v>120602</v>
      </c>
      <c r="B61" s="271" t="s">
        <v>257</v>
      </c>
      <c r="C61" s="272">
        <v>0</v>
      </c>
      <c r="D61" s="272">
        <v>0</v>
      </c>
      <c r="E61" s="272">
        <v>0</v>
      </c>
      <c r="F61" s="272">
        <v>0</v>
      </c>
      <c r="G61" s="272">
        <v>0</v>
      </c>
      <c r="H61" s="272">
        <f t="shared" si="0"/>
        <v>0</v>
      </c>
      <c r="I61" s="272">
        <v>0</v>
      </c>
    </row>
    <row r="62" spans="1:9" hidden="1" x14ac:dyDescent="0.2">
      <c r="A62" s="271">
        <v>120605</v>
      </c>
      <c r="B62" s="271" t="s">
        <v>258</v>
      </c>
      <c r="C62" s="272">
        <v>0</v>
      </c>
      <c r="D62" s="272">
        <v>0</v>
      </c>
      <c r="E62" s="272">
        <v>0</v>
      </c>
      <c r="F62" s="272">
        <v>0</v>
      </c>
      <c r="G62" s="272">
        <v>0</v>
      </c>
      <c r="H62" s="272">
        <f t="shared" si="0"/>
        <v>0</v>
      </c>
      <c r="I62" s="272">
        <v>0</v>
      </c>
    </row>
    <row r="63" spans="1:9" hidden="1" x14ac:dyDescent="0.2">
      <c r="A63" s="271">
        <v>120606</v>
      </c>
      <c r="B63" s="271" t="s">
        <v>259</v>
      </c>
      <c r="C63" s="272">
        <v>0</v>
      </c>
      <c r="D63" s="272">
        <v>0</v>
      </c>
      <c r="E63" s="272">
        <v>0</v>
      </c>
      <c r="F63" s="272">
        <v>0</v>
      </c>
      <c r="G63" s="272">
        <v>0</v>
      </c>
      <c r="H63" s="272">
        <f t="shared" si="0"/>
        <v>0</v>
      </c>
      <c r="I63" s="272">
        <v>0</v>
      </c>
    </row>
    <row r="64" spans="1:9" hidden="1" x14ac:dyDescent="0.2">
      <c r="A64" s="271">
        <v>120607</v>
      </c>
      <c r="B64" s="271" t="s">
        <v>260</v>
      </c>
      <c r="C64" s="272">
        <v>0</v>
      </c>
      <c r="D64" s="272">
        <v>0</v>
      </c>
      <c r="E64" s="272">
        <v>0</v>
      </c>
      <c r="F64" s="272">
        <v>0</v>
      </c>
      <c r="G64" s="272">
        <v>0</v>
      </c>
      <c r="H64" s="272">
        <f t="shared" si="0"/>
        <v>0</v>
      </c>
      <c r="I64" s="272">
        <v>0</v>
      </c>
    </row>
    <row r="65" spans="1:9" hidden="1" x14ac:dyDescent="0.2">
      <c r="A65" s="271">
        <v>120608</v>
      </c>
      <c r="B65" s="271" t="s">
        <v>261</v>
      </c>
      <c r="C65" s="272">
        <v>0</v>
      </c>
      <c r="D65" s="272">
        <v>0</v>
      </c>
      <c r="E65" s="272">
        <v>0</v>
      </c>
      <c r="F65" s="272">
        <v>0</v>
      </c>
      <c r="G65" s="272">
        <v>0</v>
      </c>
      <c r="H65" s="272">
        <f t="shared" si="0"/>
        <v>0</v>
      </c>
      <c r="I65" s="272">
        <v>0</v>
      </c>
    </row>
    <row r="66" spans="1:9" hidden="1" x14ac:dyDescent="0.2">
      <c r="A66" s="271">
        <v>120609</v>
      </c>
      <c r="B66" s="271" t="s">
        <v>262</v>
      </c>
      <c r="C66" s="272">
        <v>0</v>
      </c>
      <c r="D66" s="272">
        <v>0</v>
      </c>
      <c r="E66" s="272">
        <v>0</v>
      </c>
      <c r="F66" s="272">
        <v>0</v>
      </c>
      <c r="G66" s="272">
        <v>0</v>
      </c>
      <c r="H66" s="272">
        <f t="shared" si="0"/>
        <v>0</v>
      </c>
      <c r="I66" s="272">
        <v>0</v>
      </c>
    </row>
    <row r="67" spans="1:9" hidden="1" x14ac:dyDescent="0.2">
      <c r="A67" s="271">
        <v>120610</v>
      </c>
      <c r="B67" s="271" t="s">
        <v>263</v>
      </c>
      <c r="C67" s="272">
        <v>0</v>
      </c>
      <c r="D67" s="272">
        <v>0</v>
      </c>
      <c r="E67" s="272">
        <v>0</v>
      </c>
      <c r="F67" s="272">
        <v>0</v>
      </c>
      <c r="G67" s="272">
        <v>0</v>
      </c>
      <c r="H67" s="272">
        <f t="shared" ref="H67:H130" si="1">IFERROR(CEILING(+I67*(1+((+I67/G67-1)/3)),1000000),0)</f>
        <v>0</v>
      </c>
      <c r="I67" s="272">
        <v>0</v>
      </c>
    </row>
    <row r="68" spans="1:9" hidden="1" x14ac:dyDescent="0.2">
      <c r="A68" s="271">
        <v>120611</v>
      </c>
      <c r="B68" s="271" t="s">
        <v>264</v>
      </c>
      <c r="C68" s="272">
        <v>0</v>
      </c>
      <c r="D68" s="272">
        <v>0</v>
      </c>
      <c r="E68" s="272">
        <v>0</v>
      </c>
      <c r="F68" s="272">
        <v>0</v>
      </c>
      <c r="G68" s="272">
        <v>0</v>
      </c>
      <c r="H68" s="272">
        <f t="shared" si="1"/>
        <v>0</v>
      </c>
      <c r="I68" s="272">
        <v>0</v>
      </c>
    </row>
    <row r="69" spans="1:9" hidden="1" x14ac:dyDescent="0.2">
      <c r="A69" s="271">
        <v>120612</v>
      </c>
      <c r="B69" s="271" t="s">
        <v>265</v>
      </c>
      <c r="C69" s="272">
        <v>0</v>
      </c>
      <c r="D69" s="272">
        <v>0</v>
      </c>
      <c r="E69" s="272">
        <v>0</v>
      </c>
      <c r="F69" s="272">
        <v>0</v>
      </c>
      <c r="G69" s="272">
        <v>0</v>
      </c>
      <c r="H69" s="272">
        <f t="shared" si="1"/>
        <v>0</v>
      </c>
      <c r="I69" s="272">
        <v>0</v>
      </c>
    </row>
    <row r="70" spans="1:9" hidden="1" x14ac:dyDescent="0.2">
      <c r="A70" s="271">
        <v>120613</v>
      </c>
      <c r="B70" s="271" t="s">
        <v>266</v>
      </c>
      <c r="C70" s="272">
        <v>0</v>
      </c>
      <c r="D70" s="272">
        <v>0</v>
      </c>
      <c r="E70" s="272">
        <v>0</v>
      </c>
      <c r="F70" s="272">
        <v>0</v>
      </c>
      <c r="G70" s="272">
        <v>0</v>
      </c>
      <c r="H70" s="272">
        <f t="shared" si="1"/>
        <v>0</v>
      </c>
      <c r="I70" s="272">
        <v>0</v>
      </c>
    </row>
    <row r="71" spans="1:9" hidden="1" x14ac:dyDescent="0.2">
      <c r="A71" s="271">
        <v>120614</v>
      </c>
      <c r="B71" s="271" t="s">
        <v>267</v>
      </c>
      <c r="C71" s="272">
        <v>0</v>
      </c>
      <c r="D71" s="272">
        <v>0</v>
      </c>
      <c r="E71" s="272">
        <v>0</v>
      </c>
      <c r="F71" s="272">
        <v>0</v>
      </c>
      <c r="G71" s="272">
        <v>0</v>
      </c>
      <c r="H71" s="272">
        <f t="shared" si="1"/>
        <v>0</v>
      </c>
      <c r="I71" s="272">
        <v>0</v>
      </c>
    </row>
    <row r="72" spans="1:9" hidden="1" x14ac:dyDescent="0.2">
      <c r="A72" s="271">
        <v>120699</v>
      </c>
      <c r="B72" s="271" t="s">
        <v>268</v>
      </c>
      <c r="C72" s="272">
        <v>0</v>
      </c>
      <c r="D72" s="272">
        <v>0</v>
      </c>
      <c r="E72" s="272">
        <v>0</v>
      </c>
      <c r="F72" s="272">
        <v>0</v>
      </c>
      <c r="G72" s="272">
        <v>0</v>
      </c>
      <c r="H72" s="272">
        <f t="shared" si="1"/>
        <v>0</v>
      </c>
      <c r="I72" s="272">
        <v>0</v>
      </c>
    </row>
    <row r="73" spans="1:9" hidden="1" x14ac:dyDescent="0.2">
      <c r="A73" s="269">
        <v>120800</v>
      </c>
      <c r="B73" s="269" t="s">
        <v>269</v>
      </c>
      <c r="C73" s="270">
        <v>0</v>
      </c>
      <c r="D73" s="270">
        <v>0</v>
      </c>
      <c r="E73" s="270">
        <v>0</v>
      </c>
      <c r="F73" s="270">
        <v>0</v>
      </c>
      <c r="G73" s="270">
        <v>0</v>
      </c>
      <c r="H73" s="270">
        <f t="shared" si="1"/>
        <v>0</v>
      </c>
      <c r="I73" s="270">
        <v>0</v>
      </c>
    </row>
    <row r="74" spans="1:9" hidden="1" x14ac:dyDescent="0.2">
      <c r="A74" s="271">
        <v>120801</v>
      </c>
      <c r="B74" s="271" t="s">
        <v>270</v>
      </c>
      <c r="C74" s="272">
        <v>0</v>
      </c>
      <c r="D74" s="272">
        <v>0</v>
      </c>
      <c r="E74" s="272">
        <v>0</v>
      </c>
      <c r="F74" s="272">
        <v>0</v>
      </c>
      <c r="G74" s="272">
        <v>0</v>
      </c>
      <c r="H74" s="272">
        <f t="shared" si="1"/>
        <v>0</v>
      </c>
      <c r="I74" s="272">
        <v>0</v>
      </c>
    </row>
    <row r="75" spans="1:9" hidden="1" x14ac:dyDescent="0.2">
      <c r="A75" s="271">
        <v>120802</v>
      </c>
      <c r="B75" s="271" t="s">
        <v>271</v>
      </c>
      <c r="C75" s="272">
        <v>0</v>
      </c>
      <c r="D75" s="272">
        <v>0</v>
      </c>
      <c r="E75" s="272">
        <v>0</v>
      </c>
      <c r="F75" s="272">
        <v>0</v>
      </c>
      <c r="G75" s="272">
        <v>0</v>
      </c>
      <c r="H75" s="272">
        <f t="shared" si="1"/>
        <v>0</v>
      </c>
      <c r="I75" s="272">
        <v>0</v>
      </c>
    </row>
    <row r="76" spans="1:9" hidden="1" x14ac:dyDescent="0.2">
      <c r="A76" s="271">
        <v>120803</v>
      </c>
      <c r="B76" s="271" t="s">
        <v>238</v>
      </c>
      <c r="C76" s="272">
        <v>0</v>
      </c>
      <c r="D76" s="272">
        <v>0</v>
      </c>
      <c r="E76" s="272">
        <v>0</v>
      </c>
      <c r="F76" s="272">
        <v>0</v>
      </c>
      <c r="G76" s="272">
        <v>0</v>
      </c>
      <c r="H76" s="272">
        <f t="shared" si="1"/>
        <v>0</v>
      </c>
      <c r="I76" s="272">
        <v>0</v>
      </c>
    </row>
    <row r="77" spans="1:9" hidden="1" x14ac:dyDescent="0.2">
      <c r="A77" s="271">
        <v>120804</v>
      </c>
      <c r="B77" s="271" t="s">
        <v>239</v>
      </c>
      <c r="C77" s="272">
        <v>0</v>
      </c>
      <c r="D77" s="272">
        <v>0</v>
      </c>
      <c r="E77" s="272">
        <v>0</v>
      </c>
      <c r="F77" s="272">
        <v>0</v>
      </c>
      <c r="G77" s="272">
        <v>0</v>
      </c>
      <c r="H77" s="272">
        <f t="shared" si="1"/>
        <v>0</v>
      </c>
      <c r="I77" s="272">
        <v>0</v>
      </c>
    </row>
    <row r="78" spans="1:9" hidden="1" x14ac:dyDescent="0.2">
      <c r="A78" s="271">
        <v>120805</v>
      </c>
      <c r="B78" s="271" t="s">
        <v>240</v>
      </c>
      <c r="C78" s="272">
        <v>0</v>
      </c>
      <c r="D78" s="272">
        <v>0</v>
      </c>
      <c r="E78" s="272">
        <v>0</v>
      </c>
      <c r="F78" s="272">
        <v>0</v>
      </c>
      <c r="G78" s="272">
        <v>0</v>
      </c>
      <c r="H78" s="272">
        <f t="shared" si="1"/>
        <v>0</v>
      </c>
      <c r="I78" s="272">
        <v>0</v>
      </c>
    </row>
    <row r="79" spans="1:9" hidden="1" x14ac:dyDescent="0.2">
      <c r="A79" s="271">
        <v>120806</v>
      </c>
      <c r="B79" s="271" t="s">
        <v>241</v>
      </c>
      <c r="C79" s="272">
        <v>0</v>
      </c>
      <c r="D79" s="272">
        <v>0</v>
      </c>
      <c r="E79" s="272">
        <v>0</v>
      </c>
      <c r="F79" s="272">
        <v>0</v>
      </c>
      <c r="G79" s="272">
        <v>0</v>
      </c>
      <c r="H79" s="272">
        <f t="shared" si="1"/>
        <v>0</v>
      </c>
      <c r="I79" s="272">
        <v>0</v>
      </c>
    </row>
    <row r="80" spans="1:9" hidden="1" x14ac:dyDescent="0.2">
      <c r="A80" s="271">
        <v>120807</v>
      </c>
      <c r="B80" s="271" t="s">
        <v>242</v>
      </c>
      <c r="C80" s="272">
        <v>0</v>
      </c>
      <c r="D80" s="272">
        <v>0</v>
      </c>
      <c r="E80" s="272">
        <v>0</v>
      </c>
      <c r="F80" s="272">
        <v>0</v>
      </c>
      <c r="G80" s="272">
        <v>0</v>
      </c>
      <c r="H80" s="272">
        <f t="shared" si="1"/>
        <v>0</v>
      </c>
      <c r="I80" s="272">
        <v>0</v>
      </c>
    </row>
    <row r="81" spans="1:9" hidden="1" x14ac:dyDescent="0.2">
      <c r="A81" s="271">
        <v>120808</v>
      </c>
      <c r="B81" s="271" t="s">
        <v>243</v>
      </c>
      <c r="C81" s="272">
        <v>0</v>
      </c>
      <c r="D81" s="272">
        <v>0</v>
      </c>
      <c r="E81" s="272">
        <v>0</v>
      </c>
      <c r="F81" s="272">
        <v>0</v>
      </c>
      <c r="G81" s="272">
        <v>0</v>
      </c>
      <c r="H81" s="272">
        <f t="shared" si="1"/>
        <v>0</v>
      </c>
      <c r="I81" s="272">
        <v>0</v>
      </c>
    </row>
    <row r="82" spans="1:9" hidden="1" x14ac:dyDescent="0.2">
      <c r="A82" s="271">
        <v>120809</v>
      </c>
      <c r="B82" s="271" t="s">
        <v>244</v>
      </c>
      <c r="C82" s="272">
        <v>0</v>
      </c>
      <c r="D82" s="272">
        <v>0</v>
      </c>
      <c r="E82" s="272">
        <v>0</v>
      </c>
      <c r="F82" s="272">
        <v>0</v>
      </c>
      <c r="G82" s="272">
        <v>0</v>
      </c>
      <c r="H82" s="272">
        <f t="shared" si="1"/>
        <v>0</v>
      </c>
      <c r="I82" s="272">
        <v>0</v>
      </c>
    </row>
    <row r="83" spans="1:9" hidden="1" x14ac:dyDescent="0.2">
      <c r="A83" s="271">
        <v>120810</v>
      </c>
      <c r="B83" s="271" t="s">
        <v>245</v>
      </c>
      <c r="C83" s="272">
        <v>0</v>
      </c>
      <c r="D83" s="272">
        <v>0</v>
      </c>
      <c r="E83" s="272">
        <v>0</v>
      </c>
      <c r="F83" s="272">
        <v>0</v>
      </c>
      <c r="G83" s="272">
        <v>0</v>
      </c>
      <c r="H83" s="272">
        <f t="shared" si="1"/>
        <v>0</v>
      </c>
      <c r="I83" s="272">
        <v>0</v>
      </c>
    </row>
    <row r="84" spans="1:9" hidden="1" x14ac:dyDescent="0.2">
      <c r="A84" s="271">
        <v>120811</v>
      </c>
      <c r="B84" s="271" t="s">
        <v>272</v>
      </c>
      <c r="C84" s="272">
        <v>0</v>
      </c>
      <c r="D84" s="272">
        <v>0</v>
      </c>
      <c r="E84" s="272">
        <v>0</v>
      </c>
      <c r="F84" s="272">
        <v>0</v>
      </c>
      <c r="G84" s="272">
        <v>0</v>
      </c>
      <c r="H84" s="272">
        <f t="shared" si="1"/>
        <v>0</v>
      </c>
      <c r="I84" s="272">
        <v>0</v>
      </c>
    </row>
    <row r="85" spans="1:9" hidden="1" x14ac:dyDescent="0.2">
      <c r="A85" s="271">
        <v>120814</v>
      </c>
      <c r="B85" s="271" t="s">
        <v>247</v>
      </c>
      <c r="C85" s="272">
        <v>0</v>
      </c>
      <c r="D85" s="272">
        <v>0</v>
      </c>
      <c r="E85" s="272">
        <v>0</v>
      </c>
      <c r="F85" s="272">
        <v>0</v>
      </c>
      <c r="G85" s="272">
        <v>0</v>
      </c>
      <c r="H85" s="272">
        <f t="shared" si="1"/>
        <v>0</v>
      </c>
      <c r="I85" s="272">
        <v>0</v>
      </c>
    </row>
    <row r="86" spans="1:9" hidden="1" x14ac:dyDescent="0.2">
      <c r="A86" s="271">
        <v>120815</v>
      </c>
      <c r="B86" s="271" t="s">
        <v>248</v>
      </c>
      <c r="C86" s="272">
        <v>0</v>
      </c>
      <c r="D86" s="272">
        <v>0</v>
      </c>
      <c r="E86" s="272">
        <v>0</v>
      </c>
      <c r="F86" s="272">
        <v>0</v>
      </c>
      <c r="G86" s="272">
        <v>0</v>
      </c>
      <c r="H86" s="272">
        <f t="shared" si="1"/>
        <v>0</v>
      </c>
      <c r="I86" s="272">
        <v>0</v>
      </c>
    </row>
    <row r="87" spans="1:9" hidden="1" x14ac:dyDescent="0.2">
      <c r="A87" s="271">
        <v>120816</v>
      </c>
      <c r="B87" s="271" t="s">
        <v>249</v>
      </c>
      <c r="C87" s="272">
        <v>0</v>
      </c>
      <c r="D87" s="272">
        <v>0</v>
      </c>
      <c r="E87" s="272">
        <v>0</v>
      </c>
      <c r="F87" s="272">
        <v>0</v>
      </c>
      <c r="G87" s="272">
        <v>0</v>
      </c>
      <c r="H87" s="272">
        <f t="shared" si="1"/>
        <v>0</v>
      </c>
      <c r="I87" s="272">
        <v>0</v>
      </c>
    </row>
    <row r="88" spans="1:9" hidden="1" x14ac:dyDescent="0.2">
      <c r="A88" s="271">
        <v>120817</v>
      </c>
      <c r="B88" s="271" t="s">
        <v>250</v>
      </c>
      <c r="C88" s="272">
        <v>0</v>
      </c>
      <c r="D88" s="272">
        <v>0</v>
      </c>
      <c r="E88" s="272">
        <v>0</v>
      </c>
      <c r="F88" s="272">
        <v>0</v>
      </c>
      <c r="G88" s="272">
        <v>0</v>
      </c>
      <c r="H88" s="272">
        <f t="shared" si="1"/>
        <v>0</v>
      </c>
      <c r="I88" s="272">
        <v>0</v>
      </c>
    </row>
    <row r="89" spans="1:9" hidden="1" x14ac:dyDescent="0.2">
      <c r="A89" s="271">
        <v>120818</v>
      </c>
      <c r="B89" s="271" t="s">
        <v>251</v>
      </c>
      <c r="C89" s="272">
        <v>0</v>
      </c>
      <c r="D89" s="272">
        <v>0</v>
      </c>
      <c r="E89" s="272">
        <v>0</v>
      </c>
      <c r="F89" s="272">
        <v>0</v>
      </c>
      <c r="G89" s="272">
        <v>0</v>
      </c>
      <c r="H89" s="272">
        <f t="shared" si="1"/>
        <v>0</v>
      </c>
      <c r="I89" s="272">
        <v>0</v>
      </c>
    </row>
    <row r="90" spans="1:9" hidden="1" x14ac:dyDescent="0.2">
      <c r="A90" s="271">
        <v>120842</v>
      </c>
      <c r="B90" s="271" t="s">
        <v>252</v>
      </c>
      <c r="C90" s="272">
        <v>0</v>
      </c>
      <c r="D90" s="272">
        <v>0</v>
      </c>
      <c r="E90" s="272">
        <v>0</v>
      </c>
      <c r="F90" s="272">
        <v>0</v>
      </c>
      <c r="G90" s="272">
        <v>0</v>
      </c>
      <c r="H90" s="272">
        <f t="shared" si="1"/>
        <v>0</v>
      </c>
      <c r="I90" s="272">
        <v>0</v>
      </c>
    </row>
    <row r="91" spans="1:9" hidden="1" x14ac:dyDescent="0.2">
      <c r="A91" s="271">
        <v>120895</v>
      </c>
      <c r="B91" s="271" t="s">
        <v>253</v>
      </c>
      <c r="C91" s="272">
        <v>0</v>
      </c>
      <c r="D91" s="272">
        <v>0</v>
      </c>
      <c r="E91" s="272">
        <v>0</v>
      </c>
      <c r="F91" s="272">
        <v>0</v>
      </c>
      <c r="G91" s="272">
        <v>0</v>
      </c>
      <c r="H91" s="272">
        <f t="shared" si="1"/>
        <v>0</v>
      </c>
      <c r="I91" s="272">
        <v>0</v>
      </c>
    </row>
    <row r="92" spans="1:9" hidden="1" x14ac:dyDescent="0.2">
      <c r="A92" s="271">
        <v>120899</v>
      </c>
      <c r="B92" s="271" t="s">
        <v>273</v>
      </c>
      <c r="C92" s="272">
        <v>0</v>
      </c>
      <c r="D92" s="272">
        <v>0</v>
      </c>
      <c r="E92" s="272">
        <v>0</v>
      </c>
      <c r="F92" s="272">
        <v>0</v>
      </c>
      <c r="G92" s="272">
        <v>0</v>
      </c>
      <c r="H92" s="272">
        <f t="shared" si="1"/>
        <v>0</v>
      </c>
      <c r="I92" s="272">
        <v>0</v>
      </c>
    </row>
    <row r="93" spans="1:9" hidden="1" x14ac:dyDescent="0.2">
      <c r="A93" s="269">
        <v>121300</v>
      </c>
      <c r="B93" s="269" t="s">
        <v>274</v>
      </c>
      <c r="C93" s="270">
        <v>0</v>
      </c>
      <c r="D93" s="270">
        <v>0</v>
      </c>
      <c r="E93" s="270">
        <v>0</v>
      </c>
      <c r="F93" s="270">
        <v>0</v>
      </c>
      <c r="G93" s="270">
        <v>0</v>
      </c>
      <c r="H93" s="270">
        <f t="shared" si="1"/>
        <v>0</v>
      </c>
      <c r="I93" s="270">
        <v>0</v>
      </c>
    </row>
    <row r="94" spans="1:9" hidden="1" x14ac:dyDescent="0.2">
      <c r="A94" s="271">
        <v>121301</v>
      </c>
      <c r="B94" s="271" t="s">
        <v>236</v>
      </c>
      <c r="C94" s="272">
        <v>0</v>
      </c>
      <c r="D94" s="272">
        <v>0</v>
      </c>
      <c r="E94" s="272">
        <v>0</v>
      </c>
      <c r="F94" s="272">
        <v>0</v>
      </c>
      <c r="G94" s="272">
        <v>0</v>
      </c>
      <c r="H94" s="272">
        <f t="shared" si="1"/>
        <v>0</v>
      </c>
      <c r="I94" s="272">
        <v>0</v>
      </c>
    </row>
    <row r="95" spans="1:9" hidden="1" x14ac:dyDescent="0.2">
      <c r="A95" s="271">
        <v>121302</v>
      </c>
      <c r="B95" s="271" t="s">
        <v>237</v>
      </c>
      <c r="C95" s="272">
        <v>0</v>
      </c>
      <c r="D95" s="272">
        <v>0</v>
      </c>
      <c r="E95" s="272">
        <v>0</v>
      </c>
      <c r="F95" s="272">
        <v>0</v>
      </c>
      <c r="G95" s="272">
        <v>0</v>
      </c>
      <c r="H95" s="272">
        <f t="shared" si="1"/>
        <v>0</v>
      </c>
      <c r="I95" s="272">
        <v>0</v>
      </c>
    </row>
    <row r="96" spans="1:9" hidden="1" x14ac:dyDescent="0.2">
      <c r="A96" s="271">
        <v>121303</v>
      </c>
      <c r="B96" s="271" t="s">
        <v>238</v>
      </c>
      <c r="C96" s="272">
        <v>0</v>
      </c>
      <c r="D96" s="272">
        <v>0</v>
      </c>
      <c r="E96" s="272">
        <v>0</v>
      </c>
      <c r="F96" s="272">
        <v>0</v>
      </c>
      <c r="G96" s="272">
        <v>0</v>
      </c>
      <c r="H96" s="272">
        <f t="shared" si="1"/>
        <v>0</v>
      </c>
      <c r="I96" s="272">
        <v>0</v>
      </c>
    </row>
    <row r="97" spans="1:9" hidden="1" x14ac:dyDescent="0.2">
      <c r="A97" s="271">
        <v>121304</v>
      </c>
      <c r="B97" s="271" t="s">
        <v>239</v>
      </c>
      <c r="C97" s="272">
        <v>0</v>
      </c>
      <c r="D97" s="272">
        <v>0</v>
      </c>
      <c r="E97" s="272">
        <v>0</v>
      </c>
      <c r="F97" s="272">
        <v>0</v>
      </c>
      <c r="G97" s="272">
        <v>0</v>
      </c>
      <c r="H97" s="272">
        <f t="shared" si="1"/>
        <v>0</v>
      </c>
      <c r="I97" s="272">
        <v>0</v>
      </c>
    </row>
    <row r="98" spans="1:9" hidden="1" x14ac:dyDescent="0.2">
      <c r="A98" s="271">
        <v>121305</v>
      </c>
      <c r="B98" s="271" t="s">
        <v>240</v>
      </c>
      <c r="C98" s="272">
        <v>0</v>
      </c>
      <c r="D98" s="272">
        <v>0</v>
      </c>
      <c r="E98" s="272">
        <v>0</v>
      </c>
      <c r="F98" s="272">
        <v>0</v>
      </c>
      <c r="G98" s="272">
        <v>0</v>
      </c>
      <c r="H98" s="272">
        <f t="shared" si="1"/>
        <v>0</v>
      </c>
      <c r="I98" s="272">
        <v>0</v>
      </c>
    </row>
    <row r="99" spans="1:9" hidden="1" x14ac:dyDescent="0.2">
      <c r="A99" s="271">
        <v>121306</v>
      </c>
      <c r="B99" s="271" t="s">
        <v>241</v>
      </c>
      <c r="C99" s="272">
        <v>0</v>
      </c>
      <c r="D99" s="272">
        <v>0</v>
      </c>
      <c r="E99" s="272">
        <v>0</v>
      </c>
      <c r="F99" s="272">
        <v>0</v>
      </c>
      <c r="G99" s="272">
        <v>0</v>
      </c>
      <c r="H99" s="272">
        <f t="shared" si="1"/>
        <v>0</v>
      </c>
      <c r="I99" s="272">
        <v>0</v>
      </c>
    </row>
    <row r="100" spans="1:9" hidden="1" x14ac:dyDescent="0.2">
      <c r="A100" s="271">
        <v>121307</v>
      </c>
      <c r="B100" s="271" t="s">
        <v>242</v>
      </c>
      <c r="C100" s="272">
        <v>0</v>
      </c>
      <c r="D100" s="272">
        <v>0</v>
      </c>
      <c r="E100" s="272">
        <v>0</v>
      </c>
      <c r="F100" s="272">
        <v>0</v>
      </c>
      <c r="G100" s="272">
        <v>0</v>
      </c>
      <c r="H100" s="272">
        <f t="shared" si="1"/>
        <v>0</v>
      </c>
      <c r="I100" s="272">
        <v>0</v>
      </c>
    </row>
    <row r="101" spans="1:9" hidden="1" x14ac:dyDescent="0.2">
      <c r="A101" s="271">
        <v>121308</v>
      </c>
      <c r="B101" s="271" t="s">
        <v>243</v>
      </c>
      <c r="C101" s="272">
        <v>0</v>
      </c>
      <c r="D101" s="272">
        <v>0</v>
      </c>
      <c r="E101" s="272">
        <v>0</v>
      </c>
      <c r="F101" s="272">
        <v>0</v>
      </c>
      <c r="G101" s="272">
        <v>0</v>
      </c>
      <c r="H101" s="272">
        <f t="shared" si="1"/>
        <v>0</v>
      </c>
      <c r="I101" s="272">
        <v>0</v>
      </c>
    </row>
    <row r="102" spans="1:9" hidden="1" x14ac:dyDescent="0.2">
      <c r="A102" s="271">
        <v>121309</v>
      </c>
      <c r="B102" s="271" t="s">
        <v>244</v>
      </c>
      <c r="C102" s="272">
        <v>0</v>
      </c>
      <c r="D102" s="272">
        <v>0</v>
      </c>
      <c r="E102" s="272">
        <v>0</v>
      </c>
      <c r="F102" s="272">
        <v>0</v>
      </c>
      <c r="G102" s="272">
        <v>0</v>
      </c>
      <c r="H102" s="272">
        <f t="shared" si="1"/>
        <v>0</v>
      </c>
      <c r="I102" s="272">
        <v>0</v>
      </c>
    </row>
    <row r="103" spans="1:9" hidden="1" x14ac:dyDescent="0.2">
      <c r="A103" s="271">
        <v>121310</v>
      </c>
      <c r="B103" s="271" t="s">
        <v>245</v>
      </c>
      <c r="C103" s="272">
        <v>0</v>
      </c>
      <c r="D103" s="272">
        <v>0</v>
      </c>
      <c r="E103" s="272">
        <v>0</v>
      </c>
      <c r="F103" s="272">
        <v>0</v>
      </c>
      <c r="G103" s="272">
        <v>0</v>
      </c>
      <c r="H103" s="272">
        <f t="shared" si="1"/>
        <v>0</v>
      </c>
      <c r="I103" s="272">
        <v>0</v>
      </c>
    </row>
    <row r="104" spans="1:9" hidden="1" x14ac:dyDescent="0.2">
      <c r="A104" s="271">
        <v>121311</v>
      </c>
      <c r="B104" s="271" t="s">
        <v>246</v>
      </c>
      <c r="C104" s="272">
        <v>0</v>
      </c>
      <c r="D104" s="272">
        <v>0</v>
      </c>
      <c r="E104" s="272">
        <v>0</v>
      </c>
      <c r="F104" s="272">
        <v>0</v>
      </c>
      <c r="G104" s="272">
        <v>0</v>
      </c>
      <c r="H104" s="272">
        <f t="shared" si="1"/>
        <v>0</v>
      </c>
      <c r="I104" s="272">
        <v>0</v>
      </c>
    </row>
    <row r="105" spans="1:9" hidden="1" x14ac:dyDescent="0.2">
      <c r="A105" s="271">
        <v>121314</v>
      </c>
      <c r="B105" s="271" t="s">
        <v>247</v>
      </c>
      <c r="C105" s="272">
        <v>0</v>
      </c>
      <c r="D105" s="272">
        <v>0</v>
      </c>
      <c r="E105" s="272">
        <v>0</v>
      </c>
      <c r="F105" s="272">
        <v>0</v>
      </c>
      <c r="G105" s="272">
        <v>0</v>
      </c>
      <c r="H105" s="272">
        <f t="shared" si="1"/>
        <v>0</v>
      </c>
      <c r="I105" s="272">
        <v>0</v>
      </c>
    </row>
    <row r="106" spans="1:9" hidden="1" x14ac:dyDescent="0.2">
      <c r="A106" s="271">
        <v>121315</v>
      </c>
      <c r="B106" s="271" t="s">
        <v>248</v>
      </c>
      <c r="C106" s="272">
        <v>0</v>
      </c>
      <c r="D106" s="272">
        <v>0</v>
      </c>
      <c r="E106" s="272">
        <v>0</v>
      </c>
      <c r="F106" s="272">
        <v>0</v>
      </c>
      <c r="G106" s="272">
        <v>0</v>
      </c>
      <c r="H106" s="272">
        <f t="shared" si="1"/>
        <v>0</v>
      </c>
      <c r="I106" s="272">
        <v>0</v>
      </c>
    </row>
    <row r="107" spans="1:9" hidden="1" x14ac:dyDescent="0.2">
      <c r="A107" s="271">
        <v>121316</v>
      </c>
      <c r="B107" s="271" t="s">
        <v>249</v>
      </c>
      <c r="C107" s="272">
        <v>0</v>
      </c>
      <c r="D107" s="272">
        <v>0</v>
      </c>
      <c r="E107" s="272">
        <v>0</v>
      </c>
      <c r="F107" s="272">
        <v>0</v>
      </c>
      <c r="G107" s="272">
        <v>0</v>
      </c>
      <c r="H107" s="272">
        <f t="shared" si="1"/>
        <v>0</v>
      </c>
      <c r="I107" s="272">
        <v>0</v>
      </c>
    </row>
    <row r="108" spans="1:9" hidden="1" x14ac:dyDescent="0.2">
      <c r="A108" s="271">
        <v>121317</v>
      </c>
      <c r="B108" s="271" t="s">
        <v>250</v>
      </c>
      <c r="C108" s="272">
        <v>0</v>
      </c>
      <c r="D108" s="272">
        <v>0</v>
      </c>
      <c r="E108" s="272">
        <v>0</v>
      </c>
      <c r="F108" s="272">
        <v>0</v>
      </c>
      <c r="G108" s="272">
        <v>0</v>
      </c>
      <c r="H108" s="272">
        <f t="shared" si="1"/>
        <v>0</v>
      </c>
      <c r="I108" s="272">
        <v>0</v>
      </c>
    </row>
    <row r="109" spans="1:9" hidden="1" x14ac:dyDescent="0.2">
      <c r="A109" s="271">
        <v>121318</v>
      </c>
      <c r="B109" s="271" t="s">
        <v>251</v>
      </c>
      <c r="C109" s="272">
        <v>0</v>
      </c>
      <c r="D109" s="272">
        <v>0</v>
      </c>
      <c r="E109" s="272">
        <v>0</v>
      </c>
      <c r="F109" s="272">
        <v>0</v>
      </c>
      <c r="G109" s="272">
        <v>0</v>
      </c>
      <c r="H109" s="272">
        <f t="shared" si="1"/>
        <v>0</v>
      </c>
      <c r="I109" s="272">
        <v>0</v>
      </c>
    </row>
    <row r="110" spans="1:9" hidden="1" x14ac:dyDescent="0.2">
      <c r="A110" s="271">
        <v>121342</v>
      </c>
      <c r="B110" s="271" t="s">
        <v>252</v>
      </c>
      <c r="C110" s="272">
        <v>0</v>
      </c>
      <c r="D110" s="272">
        <v>0</v>
      </c>
      <c r="E110" s="272">
        <v>0</v>
      </c>
      <c r="F110" s="272">
        <v>0</v>
      </c>
      <c r="G110" s="272">
        <v>0</v>
      </c>
      <c r="H110" s="272">
        <f t="shared" si="1"/>
        <v>0</v>
      </c>
      <c r="I110" s="272">
        <v>0</v>
      </c>
    </row>
    <row r="111" spans="1:9" hidden="1" x14ac:dyDescent="0.2">
      <c r="A111" s="271">
        <v>121395</v>
      </c>
      <c r="B111" s="271" t="s">
        <v>253</v>
      </c>
      <c r="C111" s="272">
        <v>0</v>
      </c>
      <c r="D111" s="272">
        <v>0</v>
      </c>
      <c r="E111" s="272">
        <v>0</v>
      </c>
      <c r="F111" s="272">
        <v>0</v>
      </c>
      <c r="G111" s="272">
        <v>0</v>
      </c>
      <c r="H111" s="272">
        <f t="shared" si="1"/>
        <v>0</v>
      </c>
      <c r="I111" s="272">
        <v>0</v>
      </c>
    </row>
    <row r="112" spans="1:9" hidden="1" x14ac:dyDescent="0.2">
      <c r="A112" s="271">
        <v>121399</v>
      </c>
      <c r="B112" s="271" t="s">
        <v>275</v>
      </c>
      <c r="C112" s="272">
        <v>0</v>
      </c>
      <c r="D112" s="272">
        <v>0</v>
      </c>
      <c r="E112" s="272">
        <v>0</v>
      </c>
      <c r="F112" s="272">
        <v>0</v>
      </c>
      <c r="G112" s="272">
        <v>0</v>
      </c>
      <c r="H112" s="272">
        <f t="shared" si="1"/>
        <v>0</v>
      </c>
      <c r="I112" s="272">
        <v>0</v>
      </c>
    </row>
    <row r="113" spans="1:9" hidden="1" x14ac:dyDescent="0.2">
      <c r="A113" s="269">
        <v>121600</v>
      </c>
      <c r="B113" s="269" t="s">
        <v>276</v>
      </c>
      <c r="C113" s="270">
        <v>0</v>
      </c>
      <c r="D113" s="270">
        <v>0</v>
      </c>
      <c r="E113" s="270">
        <v>0</v>
      </c>
      <c r="F113" s="270">
        <v>0</v>
      </c>
      <c r="G113" s="270">
        <v>0</v>
      </c>
      <c r="H113" s="270">
        <f t="shared" si="1"/>
        <v>0</v>
      </c>
      <c r="I113" s="270">
        <v>0</v>
      </c>
    </row>
    <row r="114" spans="1:9" hidden="1" x14ac:dyDescent="0.2">
      <c r="A114" s="271">
        <v>121601</v>
      </c>
      <c r="B114" s="271" t="s">
        <v>256</v>
      </c>
      <c r="C114" s="272">
        <v>0</v>
      </c>
      <c r="D114" s="272">
        <v>0</v>
      </c>
      <c r="E114" s="272">
        <v>0</v>
      </c>
      <c r="F114" s="272">
        <v>0</v>
      </c>
      <c r="G114" s="272">
        <v>0</v>
      </c>
      <c r="H114" s="272">
        <f t="shared" si="1"/>
        <v>0</v>
      </c>
      <c r="I114" s="272">
        <v>0</v>
      </c>
    </row>
    <row r="115" spans="1:9" hidden="1" x14ac:dyDescent="0.2">
      <c r="A115" s="271">
        <v>121602</v>
      </c>
      <c r="B115" s="271" t="s">
        <v>257</v>
      </c>
      <c r="C115" s="272">
        <v>0</v>
      </c>
      <c r="D115" s="272">
        <v>0</v>
      </c>
      <c r="E115" s="272">
        <v>0</v>
      </c>
      <c r="F115" s="272">
        <v>0</v>
      </c>
      <c r="G115" s="272">
        <v>0</v>
      </c>
      <c r="H115" s="272">
        <f t="shared" si="1"/>
        <v>0</v>
      </c>
      <c r="I115" s="272">
        <v>0</v>
      </c>
    </row>
    <row r="116" spans="1:9" hidden="1" x14ac:dyDescent="0.2">
      <c r="A116" s="271">
        <v>121604</v>
      </c>
      <c r="B116" s="271" t="s">
        <v>277</v>
      </c>
      <c r="C116" s="272">
        <v>0</v>
      </c>
      <c r="D116" s="272">
        <v>0</v>
      </c>
      <c r="E116" s="272">
        <v>0</v>
      </c>
      <c r="F116" s="272">
        <v>0</v>
      </c>
      <c r="G116" s="272">
        <v>0</v>
      </c>
      <c r="H116" s="272">
        <f t="shared" si="1"/>
        <v>0</v>
      </c>
      <c r="I116" s="272">
        <v>0</v>
      </c>
    </row>
    <row r="117" spans="1:9" hidden="1" x14ac:dyDescent="0.2">
      <c r="A117" s="271">
        <v>121608</v>
      </c>
      <c r="B117" s="271" t="s">
        <v>261</v>
      </c>
      <c r="C117" s="272">
        <v>0</v>
      </c>
      <c r="D117" s="272">
        <v>0</v>
      </c>
      <c r="E117" s="272">
        <v>0</v>
      </c>
      <c r="F117" s="272">
        <v>0</v>
      </c>
      <c r="G117" s="272">
        <v>0</v>
      </c>
      <c r="H117" s="272">
        <f t="shared" si="1"/>
        <v>0</v>
      </c>
      <c r="I117" s="272">
        <v>0</v>
      </c>
    </row>
    <row r="118" spans="1:9" hidden="1" x14ac:dyDescent="0.2">
      <c r="A118" s="271">
        <v>121609</v>
      </c>
      <c r="B118" s="271" t="s">
        <v>262</v>
      </c>
      <c r="C118" s="272">
        <v>0</v>
      </c>
      <c r="D118" s="272">
        <v>0</v>
      </c>
      <c r="E118" s="272">
        <v>0</v>
      </c>
      <c r="F118" s="272">
        <v>0</v>
      </c>
      <c r="G118" s="272">
        <v>0</v>
      </c>
      <c r="H118" s="272">
        <f t="shared" si="1"/>
        <v>0</v>
      </c>
      <c r="I118" s="272">
        <v>0</v>
      </c>
    </row>
    <row r="119" spans="1:9" hidden="1" x14ac:dyDescent="0.2">
      <c r="A119" s="271">
        <v>121610</v>
      </c>
      <c r="B119" s="271" t="s">
        <v>278</v>
      </c>
      <c r="C119" s="272">
        <v>0</v>
      </c>
      <c r="D119" s="272">
        <v>0</v>
      </c>
      <c r="E119" s="272">
        <v>0</v>
      </c>
      <c r="F119" s="272">
        <v>0</v>
      </c>
      <c r="G119" s="272">
        <v>0</v>
      </c>
      <c r="H119" s="272">
        <f t="shared" si="1"/>
        <v>0</v>
      </c>
      <c r="I119" s="272">
        <v>0</v>
      </c>
    </row>
    <row r="120" spans="1:9" hidden="1" x14ac:dyDescent="0.2">
      <c r="A120" s="271">
        <v>121695</v>
      </c>
      <c r="B120" s="271" t="s">
        <v>279</v>
      </c>
      <c r="C120" s="272">
        <v>0</v>
      </c>
      <c r="D120" s="272">
        <v>0</v>
      </c>
      <c r="E120" s="272">
        <v>0</v>
      </c>
      <c r="F120" s="272">
        <v>0</v>
      </c>
      <c r="G120" s="272">
        <v>0</v>
      </c>
      <c r="H120" s="272">
        <f t="shared" si="1"/>
        <v>0</v>
      </c>
      <c r="I120" s="272">
        <v>0</v>
      </c>
    </row>
    <row r="121" spans="1:9" hidden="1" x14ac:dyDescent="0.2">
      <c r="A121" s="271">
        <v>121699</v>
      </c>
      <c r="B121" s="271" t="s">
        <v>280</v>
      </c>
      <c r="C121" s="272">
        <v>0</v>
      </c>
      <c r="D121" s="272">
        <v>0</v>
      </c>
      <c r="E121" s="272">
        <v>0</v>
      </c>
      <c r="F121" s="272">
        <v>0</v>
      </c>
      <c r="G121" s="272">
        <v>0</v>
      </c>
      <c r="H121" s="272">
        <f t="shared" si="1"/>
        <v>0</v>
      </c>
      <c r="I121" s="272">
        <v>0</v>
      </c>
    </row>
    <row r="122" spans="1:9" hidden="1" x14ac:dyDescent="0.2">
      <c r="A122" s="269">
        <v>121800</v>
      </c>
      <c r="B122" s="269" t="s">
        <v>281</v>
      </c>
      <c r="C122" s="270">
        <v>0</v>
      </c>
      <c r="D122" s="270">
        <v>0</v>
      </c>
      <c r="E122" s="270">
        <v>0</v>
      </c>
      <c r="F122" s="270">
        <v>0</v>
      </c>
      <c r="G122" s="270">
        <v>0</v>
      </c>
      <c r="H122" s="270">
        <f t="shared" si="1"/>
        <v>0</v>
      </c>
      <c r="I122" s="270">
        <v>0</v>
      </c>
    </row>
    <row r="123" spans="1:9" hidden="1" x14ac:dyDescent="0.2">
      <c r="A123" s="271">
        <v>121801</v>
      </c>
      <c r="B123" s="271" t="s">
        <v>282</v>
      </c>
      <c r="C123" s="272">
        <v>0</v>
      </c>
      <c r="D123" s="272">
        <v>0</v>
      </c>
      <c r="E123" s="272">
        <v>0</v>
      </c>
      <c r="F123" s="272">
        <v>0</v>
      </c>
      <c r="G123" s="272">
        <v>0</v>
      </c>
      <c r="H123" s="272">
        <f t="shared" si="1"/>
        <v>0</v>
      </c>
      <c r="I123" s="272">
        <v>0</v>
      </c>
    </row>
    <row r="124" spans="1:9" hidden="1" x14ac:dyDescent="0.2">
      <c r="A124" s="271">
        <v>121802</v>
      </c>
      <c r="B124" s="271" t="s">
        <v>283</v>
      </c>
      <c r="C124" s="272">
        <v>0</v>
      </c>
      <c r="D124" s="272">
        <v>0</v>
      </c>
      <c r="E124" s="272">
        <v>0</v>
      </c>
      <c r="F124" s="272">
        <v>0</v>
      </c>
      <c r="G124" s="272">
        <v>0</v>
      </c>
      <c r="H124" s="272">
        <f t="shared" si="1"/>
        <v>0</v>
      </c>
      <c r="I124" s="272">
        <v>0</v>
      </c>
    </row>
    <row r="125" spans="1:9" hidden="1" x14ac:dyDescent="0.2">
      <c r="A125" s="271">
        <v>121803</v>
      </c>
      <c r="B125" s="271" t="s">
        <v>284</v>
      </c>
      <c r="C125" s="272">
        <v>0</v>
      </c>
      <c r="D125" s="272">
        <v>0</v>
      </c>
      <c r="E125" s="272">
        <v>0</v>
      </c>
      <c r="F125" s="272">
        <v>0</v>
      </c>
      <c r="G125" s="272">
        <v>0</v>
      </c>
      <c r="H125" s="272">
        <f t="shared" si="1"/>
        <v>0</v>
      </c>
      <c r="I125" s="272">
        <v>0</v>
      </c>
    </row>
    <row r="126" spans="1:9" hidden="1" x14ac:dyDescent="0.2">
      <c r="A126" s="271">
        <v>121899</v>
      </c>
      <c r="B126" s="271" t="s">
        <v>285</v>
      </c>
      <c r="C126" s="272">
        <v>0</v>
      </c>
      <c r="D126" s="272">
        <v>0</v>
      </c>
      <c r="E126" s="272">
        <v>0</v>
      </c>
      <c r="F126" s="272">
        <v>0</v>
      </c>
      <c r="G126" s="272">
        <v>0</v>
      </c>
      <c r="H126" s="272">
        <f t="shared" si="1"/>
        <v>0</v>
      </c>
      <c r="I126" s="272">
        <v>0</v>
      </c>
    </row>
    <row r="127" spans="1:9" hidden="1" x14ac:dyDescent="0.2">
      <c r="A127" s="269">
        <v>122000</v>
      </c>
      <c r="B127" s="269" t="s">
        <v>286</v>
      </c>
      <c r="C127" s="270">
        <v>0</v>
      </c>
      <c r="D127" s="270">
        <v>0</v>
      </c>
      <c r="E127" s="270">
        <v>0</v>
      </c>
      <c r="F127" s="270">
        <v>0</v>
      </c>
      <c r="G127" s="270">
        <v>0</v>
      </c>
      <c r="H127" s="270">
        <f t="shared" si="1"/>
        <v>0</v>
      </c>
      <c r="I127" s="270">
        <v>0</v>
      </c>
    </row>
    <row r="128" spans="1:9" hidden="1" x14ac:dyDescent="0.2">
      <c r="A128" s="271">
        <v>122001</v>
      </c>
      <c r="B128" s="271" t="s">
        <v>282</v>
      </c>
      <c r="C128" s="272">
        <v>0</v>
      </c>
      <c r="D128" s="272">
        <v>0</v>
      </c>
      <c r="E128" s="272">
        <v>0</v>
      </c>
      <c r="F128" s="272">
        <v>0</v>
      </c>
      <c r="G128" s="272">
        <v>0</v>
      </c>
      <c r="H128" s="272">
        <f t="shared" si="1"/>
        <v>0</v>
      </c>
      <c r="I128" s="272">
        <v>0</v>
      </c>
    </row>
    <row r="129" spans="1:9" hidden="1" x14ac:dyDescent="0.2">
      <c r="A129" s="271">
        <v>122002</v>
      </c>
      <c r="B129" s="271" t="s">
        <v>283</v>
      </c>
      <c r="C129" s="272">
        <v>0</v>
      </c>
      <c r="D129" s="272">
        <v>0</v>
      </c>
      <c r="E129" s="272">
        <v>0</v>
      </c>
      <c r="F129" s="272">
        <v>0</v>
      </c>
      <c r="G129" s="272">
        <v>0</v>
      </c>
      <c r="H129" s="272">
        <f t="shared" si="1"/>
        <v>0</v>
      </c>
      <c r="I129" s="272">
        <v>0</v>
      </c>
    </row>
    <row r="130" spans="1:9" hidden="1" x14ac:dyDescent="0.2">
      <c r="A130" s="271">
        <v>122003</v>
      </c>
      <c r="B130" s="271" t="s">
        <v>284</v>
      </c>
      <c r="C130" s="272">
        <v>0</v>
      </c>
      <c r="D130" s="272">
        <v>0</v>
      </c>
      <c r="E130" s="272">
        <v>0</v>
      </c>
      <c r="F130" s="272">
        <v>0</v>
      </c>
      <c r="G130" s="272">
        <v>0</v>
      </c>
      <c r="H130" s="272">
        <f t="shared" si="1"/>
        <v>0</v>
      </c>
      <c r="I130" s="272">
        <v>0</v>
      </c>
    </row>
    <row r="131" spans="1:9" hidden="1" x14ac:dyDescent="0.2">
      <c r="A131" s="271">
        <v>122099</v>
      </c>
      <c r="B131" s="271" t="s">
        <v>287</v>
      </c>
      <c r="C131" s="272">
        <v>0</v>
      </c>
      <c r="D131" s="272">
        <v>0</v>
      </c>
      <c r="E131" s="272">
        <v>0</v>
      </c>
      <c r="F131" s="272">
        <v>0</v>
      </c>
      <c r="G131" s="272">
        <v>0</v>
      </c>
      <c r="H131" s="272">
        <f t="shared" ref="H131:H194" si="2">IFERROR(CEILING(+I131*(1+((+I131/G131-1)/3)),1000000),0)</f>
        <v>0</v>
      </c>
      <c r="I131" s="272">
        <v>0</v>
      </c>
    </row>
    <row r="132" spans="1:9" hidden="1" x14ac:dyDescent="0.2">
      <c r="A132" s="269">
        <v>122200</v>
      </c>
      <c r="B132" s="269" t="s">
        <v>288</v>
      </c>
      <c r="C132" s="270">
        <v>0</v>
      </c>
      <c r="D132" s="270">
        <v>0</v>
      </c>
      <c r="E132" s="270">
        <v>0</v>
      </c>
      <c r="F132" s="270">
        <v>0</v>
      </c>
      <c r="G132" s="270">
        <v>0</v>
      </c>
      <c r="H132" s="270">
        <f t="shared" si="2"/>
        <v>0</v>
      </c>
      <c r="I132" s="270">
        <v>0</v>
      </c>
    </row>
    <row r="133" spans="1:9" hidden="1" x14ac:dyDescent="0.2">
      <c r="A133" s="271">
        <v>122201</v>
      </c>
      <c r="B133" s="271" t="s">
        <v>289</v>
      </c>
      <c r="C133" s="272">
        <v>0</v>
      </c>
      <c r="D133" s="272">
        <v>0</v>
      </c>
      <c r="E133" s="272">
        <v>0</v>
      </c>
      <c r="F133" s="272">
        <v>0</v>
      </c>
      <c r="G133" s="272">
        <v>0</v>
      </c>
      <c r="H133" s="272">
        <f t="shared" si="2"/>
        <v>0</v>
      </c>
      <c r="I133" s="272">
        <v>0</v>
      </c>
    </row>
    <row r="134" spans="1:9" hidden="1" x14ac:dyDescent="0.2">
      <c r="A134" s="271">
        <v>122202</v>
      </c>
      <c r="B134" s="271" t="s">
        <v>290</v>
      </c>
      <c r="C134" s="272">
        <v>0</v>
      </c>
      <c r="D134" s="272">
        <v>0</v>
      </c>
      <c r="E134" s="272">
        <v>0</v>
      </c>
      <c r="F134" s="272">
        <v>0</v>
      </c>
      <c r="G134" s="272">
        <v>0</v>
      </c>
      <c r="H134" s="272">
        <f t="shared" si="2"/>
        <v>0</v>
      </c>
      <c r="I134" s="272">
        <v>0</v>
      </c>
    </row>
    <row r="135" spans="1:9" hidden="1" x14ac:dyDescent="0.2">
      <c r="A135" s="271">
        <v>122203</v>
      </c>
      <c r="B135" s="271" t="s">
        <v>291</v>
      </c>
      <c r="C135" s="272">
        <v>0</v>
      </c>
      <c r="D135" s="272">
        <v>0</v>
      </c>
      <c r="E135" s="272">
        <v>0</v>
      </c>
      <c r="F135" s="272">
        <v>0</v>
      </c>
      <c r="G135" s="272">
        <v>0</v>
      </c>
      <c r="H135" s="272">
        <f t="shared" si="2"/>
        <v>0</v>
      </c>
      <c r="I135" s="272">
        <v>0</v>
      </c>
    </row>
    <row r="136" spans="1:9" hidden="1" x14ac:dyDescent="0.2">
      <c r="A136" s="271">
        <v>122299</v>
      </c>
      <c r="B136" s="271" t="s">
        <v>292</v>
      </c>
      <c r="C136" s="272">
        <v>0</v>
      </c>
      <c r="D136" s="272">
        <v>0</v>
      </c>
      <c r="E136" s="272">
        <v>0</v>
      </c>
      <c r="F136" s="272">
        <v>0</v>
      </c>
      <c r="G136" s="272">
        <v>0</v>
      </c>
      <c r="H136" s="272">
        <f t="shared" si="2"/>
        <v>0</v>
      </c>
      <c r="I136" s="272">
        <v>0</v>
      </c>
    </row>
    <row r="137" spans="1:9" hidden="1" x14ac:dyDescent="0.2">
      <c r="A137" s="269">
        <v>122400</v>
      </c>
      <c r="B137" s="269" t="s">
        <v>293</v>
      </c>
      <c r="C137" s="270">
        <v>0</v>
      </c>
      <c r="D137" s="270">
        <v>0</v>
      </c>
      <c r="E137" s="270">
        <v>0</v>
      </c>
      <c r="F137" s="270">
        <v>0</v>
      </c>
      <c r="G137" s="270">
        <v>0</v>
      </c>
      <c r="H137" s="270">
        <f t="shared" si="2"/>
        <v>0</v>
      </c>
      <c r="I137" s="270">
        <v>0</v>
      </c>
    </row>
    <row r="138" spans="1:9" hidden="1" x14ac:dyDescent="0.2">
      <c r="A138" s="271">
        <v>122401</v>
      </c>
      <c r="B138" s="271" t="s">
        <v>294</v>
      </c>
      <c r="C138" s="272">
        <v>0</v>
      </c>
      <c r="D138" s="272">
        <v>0</v>
      </c>
      <c r="E138" s="272">
        <v>0</v>
      </c>
      <c r="F138" s="272">
        <v>0</v>
      </c>
      <c r="G138" s="272">
        <v>0</v>
      </c>
      <c r="H138" s="272">
        <f t="shared" si="2"/>
        <v>0</v>
      </c>
      <c r="I138" s="272">
        <v>0</v>
      </c>
    </row>
    <row r="139" spans="1:9" hidden="1" x14ac:dyDescent="0.2">
      <c r="A139" s="271">
        <v>122402</v>
      </c>
      <c r="B139" s="271" t="s">
        <v>295</v>
      </c>
      <c r="C139" s="272">
        <v>0</v>
      </c>
      <c r="D139" s="272">
        <v>0</v>
      </c>
      <c r="E139" s="272">
        <v>0</v>
      </c>
      <c r="F139" s="272">
        <v>0</v>
      </c>
      <c r="G139" s="272">
        <v>0</v>
      </c>
      <c r="H139" s="272">
        <f t="shared" si="2"/>
        <v>0</v>
      </c>
      <c r="I139" s="272">
        <v>0</v>
      </c>
    </row>
    <row r="140" spans="1:9" hidden="1" x14ac:dyDescent="0.2">
      <c r="A140" s="271">
        <v>122403</v>
      </c>
      <c r="B140" s="271" t="s">
        <v>296</v>
      </c>
      <c r="C140" s="272">
        <v>0</v>
      </c>
      <c r="D140" s="272">
        <v>0</v>
      </c>
      <c r="E140" s="272">
        <v>0</v>
      </c>
      <c r="F140" s="272">
        <v>0</v>
      </c>
      <c r="G140" s="272">
        <v>0</v>
      </c>
      <c r="H140" s="272">
        <f t="shared" si="2"/>
        <v>0</v>
      </c>
      <c r="I140" s="272">
        <v>0</v>
      </c>
    </row>
    <row r="141" spans="1:9" hidden="1" x14ac:dyDescent="0.2">
      <c r="A141" s="271">
        <v>122404</v>
      </c>
      <c r="B141" s="271" t="s">
        <v>297</v>
      </c>
      <c r="C141" s="272">
        <v>0</v>
      </c>
      <c r="D141" s="272">
        <v>0</v>
      </c>
      <c r="E141" s="272">
        <v>0</v>
      </c>
      <c r="F141" s="272">
        <v>0</v>
      </c>
      <c r="G141" s="272">
        <v>0</v>
      </c>
      <c r="H141" s="272">
        <f t="shared" si="2"/>
        <v>0</v>
      </c>
      <c r="I141" s="272">
        <v>0</v>
      </c>
    </row>
    <row r="142" spans="1:9" hidden="1" x14ac:dyDescent="0.2">
      <c r="A142" s="271">
        <v>122499</v>
      </c>
      <c r="B142" s="271" t="s">
        <v>298</v>
      </c>
      <c r="C142" s="272">
        <v>0</v>
      </c>
      <c r="D142" s="272">
        <v>0</v>
      </c>
      <c r="E142" s="272">
        <v>0</v>
      </c>
      <c r="F142" s="272">
        <v>0</v>
      </c>
      <c r="G142" s="272">
        <v>0</v>
      </c>
      <c r="H142" s="272">
        <f t="shared" si="2"/>
        <v>0</v>
      </c>
      <c r="I142" s="272">
        <v>0</v>
      </c>
    </row>
    <row r="143" spans="1:9" x14ac:dyDescent="0.2">
      <c r="A143" s="269">
        <v>122600</v>
      </c>
      <c r="B143" s="269" t="s">
        <v>299</v>
      </c>
      <c r="C143" s="270">
        <v>51466280.649999999</v>
      </c>
      <c r="D143" s="270">
        <v>59186063.649999999</v>
      </c>
      <c r="E143" s="270">
        <v>71421270.650000006</v>
      </c>
      <c r="F143" s="270">
        <v>78698205.650000006</v>
      </c>
      <c r="G143" s="270">
        <v>84550895.650000006</v>
      </c>
      <c r="H143" s="270">
        <f t="shared" si="2"/>
        <v>91000000</v>
      </c>
      <c r="I143" s="270">
        <v>88804729.650000006</v>
      </c>
    </row>
    <row r="144" spans="1:9" hidden="1" x14ac:dyDescent="0.2">
      <c r="A144" s="271">
        <v>122601</v>
      </c>
      <c r="B144" s="271" t="s">
        <v>300</v>
      </c>
      <c r="C144" s="272">
        <v>0</v>
      </c>
      <c r="D144" s="272">
        <v>0</v>
      </c>
      <c r="E144" s="272">
        <v>0</v>
      </c>
      <c r="F144" s="272">
        <v>0</v>
      </c>
      <c r="G144" s="272">
        <v>0</v>
      </c>
      <c r="H144" s="272">
        <f t="shared" si="2"/>
        <v>0</v>
      </c>
      <c r="I144" s="272">
        <v>0</v>
      </c>
    </row>
    <row r="145" spans="1:9" x14ac:dyDescent="0.2">
      <c r="A145" s="271">
        <v>122602</v>
      </c>
      <c r="B145" s="271" t="s">
        <v>301</v>
      </c>
      <c r="C145" s="272">
        <v>51466280.649999999</v>
      </c>
      <c r="D145" s="272">
        <v>59186063.649999999</v>
      </c>
      <c r="E145" s="272">
        <v>71421270.650000006</v>
      </c>
      <c r="F145" s="272">
        <v>78698205.650000006</v>
      </c>
      <c r="G145" s="272">
        <v>84550895.650000006</v>
      </c>
      <c r="H145" s="272">
        <f t="shared" si="2"/>
        <v>91000000</v>
      </c>
      <c r="I145" s="272">
        <v>88804729.650000006</v>
      </c>
    </row>
    <row r="146" spans="1:9" hidden="1" x14ac:dyDescent="0.2">
      <c r="A146" s="271">
        <v>122603</v>
      </c>
      <c r="B146" s="271" t="s">
        <v>302</v>
      </c>
      <c r="C146" s="272">
        <v>0</v>
      </c>
      <c r="D146" s="272">
        <v>0</v>
      </c>
      <c r="E146" s="272">
        <v>0</v>
      </c>
      <c r="F146" s="272">
        <v>0</v>
      </c>
      <c r="G146" s="272">
        <v>0</v>
      </c>
      <c r="H146" s="272">
        <f t="shared" si="2"/>
        <v>0</v>
      </c>
      <c r="I146" s="272">
        <v>0</v>
      </c>
    </row>
    <row r="147" spans="1:9" hidden="1" x14ac:dyDescent="0.2">
      <c r="A147" s="271">
        <v>122604</v>
      </c>
      <c r="B147" s="271" t="s">
        <v>303</v>
      </c>
      <c r="C147" s="272">
        <v>0</v>
      </c>
      <c r="D147" s="272">
        <v>0</v>
      </c>
      <c r="E147" s="272">
        <v>0</v>
      </c>
      <c r="F147" s="272">
        <v>0</v>
      </c>
      <c r="G147" s="272">
        <v>0</v>
      </c>
      <c r="H147" s="272">
        <f t="shared" si="2"/>
        <v>0</v>
      </c>
      <c r="I147" s="272">
        <v>0</v>
      </c>
    </row>
    <row r="148" spans="1:9" hidden="1" x14ac:dyDescent="0.2">
      <c r="A148" s="271">
        <v>122699</v>
      </c>
      <c r="B148" s="271" t="s">
        <v>304</v>
      </c>
      <c r="C148" s="272">
        <v>0</v>
      </c>
      <c r="D148" s="272">
        <v>0</v>
      </c>
      <c r="E148" s="272">
        <v>0</v>
      </c>
      <c r="F148" s="272">
        <v>0</v>
      </c>
      <c r="G148" s="272">
        <v>0</v>
      </c>
      <c r="H148" s="272">
        <f t="shared" si="2"/>
        <v>0</v>
      </c>
      <c r="I148" s="272">
        <v>0</v>
      </c>
    </row>
    <row r="149" spans="1:9" hidden="1" x14ac:dyDescent="0.2">
      <c r="A149" s="269">
        <v>122800</v>
      </c>
      <c r="B149" s="269" t="s">
        <v>305</v>
      </c>
      <c r="C149" s="270">
        <v>0</v>
      </c>
      <c r="D149" s="270">
        <v>0</v>
      </c>
      <c r="E149" s="270">
        <v>0</v>
      </c>
      <c r="F149" s="270">
        <v>0</v>
      </c>
      <c r="G149" s="270">
        <v>0</v>
      </c>
      <c r="H149" s="270">
        <f t="shared" si="2"/>
        <v>0</v>
      </c>
      <c r="I149" s="270">
        <v>0</v>
      </c>
    </row>
    <row r="150" spans="1:9" hidden="1" x14ac:dyDescent="0.2">
      <c r="A150" s="271">
        <v>122801</v>
      </c>
      <c r="B150" s="271" t="s">
        <v>236</v>
      </c>
      <c r="C150" s="272">
        <v>0</v>
      </c>
      <c r="D150" s="272">
        <v>0</v>
      </c>
      <c r="E150" s="272">
        <v>0</v>
      </c>
      <c r="F150" s="272">
        <v>0</v>
      </c>
      <c r="G150" s="272">
        <v>0</v>
      </c>
      <c r="H150" s="272">
        <f t="shared" si="2"/>
        <v>0</v>
      </c>
      <c r="I150" s="272">
        <v>0</v>
      </c>
    </row>
    <row r="151" spans="1:9" hidden="1" x14ac:dyDescent="0.2">
      <c r="A151" s="271">
        <v>122802</v>
      </c>
      <c r="B151" s="271" t="s">
        <v>237</v>
      </c>
      <c r="C151" s="272">
        <v>0</v>
      </c>
      <c r="D151" s="272">
        <v>0</v>
      </c>
      <c r="E151" s="272">
        <v>0</v>
      </c>
      <c r="F151" s="272">
        <v>0</v>
      </c>
      <c r="G151" s="272">
        <v>0</v>
      </c>
      <c r="H151" s="272">
        <f t="shared" si="2"/>
        <v>0</v>
      </c>
      <c r="I151" s="272">
        <v>0</v>
      </c>
    </row>
    <row r="152" spans="1:9" hidden="1" x14ac:dyDescent="0.2">
      <c r="A152" s="271">
        <v>122803</v>
      </c>
      <c r="B152" s="271" t="s">
        <v>238</v>
      </c>
      <c r="C152" s="272">
        <v>0</v>
      </c>
      <c r="D152" s="272">
        <v>0</v>
      </c>
      <c r="E152" s="272">
        <v>0</v>
      </c>
      <c r="F152" s="272">
        <v>0</v>
      </c>
      <c r="G152" s="272">
        <v>0</v>
      </c>
      <c r="H152" s="272">
        <f t="shared" si="2"/>
        <v>0</v>
      </c>
      <c r="I152" s="272">
        <v>0</v>
      </c>
    </row>
    <row r="153" spans="1:9" hidden="1" x14ac:dyDescent="0.2">
      <c r="A153" s="271">
        <v>122804</v>
      </c>
      <c r="B153" s="271" t="s">
        <v>239</v>
      </c>
      <c r="C153" s="272">
        <v>0</v>
      </c>
      <c r="D153" s="272">
        <v>0</v>
      </c>
      <c r="E153" s="272">
        <v>0</v>
      </c>
      <c r="F153" s="272">
        <v>0</v>
      </c>
      <c r="G153" s="272">
        <v>0</v>
      </c>
      <c r="H153" s="272">
        <f t="shared" si="2"/>
        <v>0</v>
      </c>
      <c r="I153" s="272">
        <v>0</v>
      </c>
    </row>
    <row r="154" spans="1:9" hidden="1" x14ac:dyDescent="0.2">
      <c r="A154" s="271">
        <v>122805</v>
      </c>
      <c r="B154" s="271" t="s">
        <v>240</v>
      </c>
      <c r="C154" s="272">
        <v>0</v>
      </c>
      <c r="D154" s="272">
        <v>0</v>
      </c>
      <c r="E154" s="272">
        <v>0</v>
      </c>
      <c r="F154" s="272">
        <v>0</v>
      </c>
      <c r="G154" s="272">
        <v>0</v>
      </c>
      <c r="H154" s="272">
        <f t="shared" si="2"/>
        <v>0</v>
      </c>
      <c r="I154" s="272">
        <v>0</v>
      </c>
    </row>
    <row r="155" spans="1:9" hidden="1" x14ac:dyDescent="0.2">
      <c r="A155" s="271">
        <v>122806</v>
      </c>
      <c r="B155" s="271" t="s">
        <v>241</v>
      </c>
      <c r="C155" s="272">
        <v>0</v>
      </c>
      <c r="D155" s="272">
        <v>0</v>
      </c>
      <c r="E155" s="272">
        <v>0</v>
      </c>
      <c r="F155" s="272">
        <v>0</v>
      </c>
      <c r="G155" s="272">
        <v>0</v>
      </c>
      <c r="H155" s="272">
        <f t="shared" si="2"/>
        <v>0</v>
      </c>
      <c r="I155" s="272">
        <v>0</v>
      </c>
    </row>
    <row r="156" spans="1:9" hidden="1" x14ac:dyDescent="0.2">
      <c r="A156" s="271">
        <v>122807</v>
      </c>
      <c r="B156" s="271" t="s">
        <v>242</v>
      </c>
      <c r="C156" s="272">
        <v>0</v>
      </c>
      <c r="D156" s="272">
        <v>0</v>
      </c>
      <c r="E156" s="272">
        <v>0</v>
      </c>
      <c r="F156" s="272">
        <v>0</v>
      </c>
      <c r="G156" s="272">
        <v>0</v>
      </c>
      <c r="H156" s="272">
        <f t="shared" si="2"/>
        <v>0</v>
      </c>
      <c r="I156" s="272">
        <v>0</v>
      </c>
    </row>
    <row r="157" spans="1:9" hidden="1" x14ac:dyDescent="0.2">
      <c r="A157" s="271">
        <v>122808</v>
      </c>
      <c r="B157" s="271" t="s">
        <v>243</v>
      </c>
      <c r="C157" s="272">
        <v>0</v>
      </c>
      <c r="D157" s="272">
        <v>0</v>
      </c>
      <c r="E157" s="272">
        <v>0</v>
      </c>
      <c r="F157" s="272">
        <v>0</v>
      </c>
      <c r="G157" s="272">
        <v>0</v>
      </c>
      <c r="H157" s="272">
        <f t="shared" si="2"/>
        <v>0</v>
      </c>
      <c r="I157" s="272">
        <v>0</v>
      </c>
    </row>
    <row r="158" spans="1:9" hidden="1" x14ac:dyDescent="0.2">
      <c r="A158" s="271">
        <v>122809</v>
      </c>
      <c r="B158" s="271" t="s">
        <v>244</v>
      </c>
      <c r="C158" s="272">
        <v>0</v>
      </c>
      <c r="D158" s="272">
        <v>0</v>
      </c>
      <c r="E158" s="272">
        <v>0</v>
      </c>
      <c r="F158" s="272">
        <v>0</v>
      </c>
      <c r="G158" s="272">
        <v>0</v>
      </c>
      <c r="H158" s="272">
        <f t="shared" si="2"/>
        <v>0</v>
      </c>
      <c r="I158" s="272">
        <v>0</v>
      </c>
    </row>
    <row r="159" spans="1:9" hidden="1" x14ac:dyDescent="0.2">
      <c r="A159" s="271">
        <v>122810</v>
      </c>
      <c r="B159" s="271" t="s">
        <v>245</v>
      </c>
      <c r="C159" s="272">
        <v>0</v>
      </c>
      <c r="D159" s="272">
        <v>0</v>
      </c>
      <c r="E159" s="272">
        <v>0</v>
      </c>
      <c r="F159" s="272">
        <v>0</v>
      </c>
      <c r="G159" s="272">
        <v>0</v>
      </c>
      <c r="H159" s="272">
        <f t="shared" si="2"/>
        <v>0</v>
      </c>
      <c r="I159" s="272">
        <v>0</v>
      </c>
    </row>
    <row r="160" spans="1:9" hidden="1" x14ac:dyDescent="0.2">
      <c r="A160" s="271">
        <v>122811</v>
      </c>
      <c r="B160" s="271" t="s">
        <v>246</v>
      </c>
      <c r="C160" s="272">
        <v>0</v>
      </c>
      <c r="D160" s="272">
        <v>0</v>
      </c>
      <c r="E160" s="272">
        <v>0</v>
      </c>
      <c r="F160" s="272">
        <v>0</v>
      </c>
      <c r="G160" s="272">
        <v>0</v>
      </c>
      <c r="H160" s="272">
        <f t="shared" si="2"/>
        <v>0</v>
      </c>
      <c r="I160" s="272">
        <v>0</v>
      </c>
    </row>
    <row r="161" spans="1:9" hidden="1" x14ac:dyDescent="0.2">
      <c r="A161" s="271">
        <v>122814</v>
      </c>
      <c r="B161" s="271" t="s">
        <v>247</v>
      </c>
      <c r="C161" s="272">
        <v>0</v>
      </c>
      <c r="D161" s="272">
        <v>0</v>
      </c>
      <c r="E161" s="272">
        <v>0</v>
      </c>
      <c r="F161" s="272">
        <v>0</v>
      </c>
      <c r="G161" s="272">
        <v>0</v>
      </c>
      <c r="H161" s="272">
        <f t="shared" si="2"/>
        <v>0</v>
      </c>
      <c r="I161" s="272">
        <v>0</v>
      </c>
    </row>
    <row r="162" spans="1:9" hidden="1" x14ac:dyDescent="0.2">
      <c r="A162" s="271">
        <v>122815</v>
      </c>
      <c r="B162" s="271" t="s">
        <v>248</v>
      </c>
      <c r="C162" s="272">
        <v>0</v>
      </c>
      <c r="D162" s="272">
        <v>0</v>
      </c>
      <c r="E162" s="272">
        <v>0</v>
      </c>
      <c r="F162" s="272">
        <v>0</v>
      </c>
      <c r="G162" s="272">
        <v>0</v>
      </c>
      <c r="H162" s="272">
        <f t="shared" si="2"/>
        <v>0</v>
      </c>
      <c r="I162" s="272">
        <v>0</v>
      </c>
    </row>
    <row r="163" spans="1:9" hidden="1" x14ac:dyDescent="0.2">
      <c r="A163" s="271">
        <v>122816</v>
      </c>
      <c r="B163" s="271" t="s">
        <v>249</v>
      </c>
      <c r="C163" s="272">
        <v>0</v>
      </c>
      <c r="D163" s="272">
        <v>0</v>
      </c>
      <c r="E163" s="272">
        <v>0</v>
      </c>
      <c r="F163" s="272">
        <v>0</v>
      </c>
      <c r="G163" s="272">
        <v>0</v>
      </c>
      <c r="H163" s="272">
        <f t="shared" si="2"/>
        <v>0</v>
      </c>
      <c r="I163" s="272">
        <v>0</v>
      </c>
    </row>
    <row r="164" spans="1:9" hidden="1" x14ac:dyDescent="0.2">
      <c r="A164" s="271">
        <v>122817</v>
      </c>
      <c r="B164" s="271" t="s">
        <v>250</v>
      </c>
      <c r="C164" s="272">
        <v>0</v>
      </c>
      <c r="D164" s="272">
        <v>0</v>
      </c>
      <c r="E164" s="272">
        <v>0</v>
      </c>
      <c r="F164" s="272">
        <v>0</v>
      </c>
      <c r="G164" s="272">
        <v>0</v>
      </c>
      <c r="H164" s="272">
        <f t="shared" si="2"/>
        <v>0</v>
      </c>
      <c r="I164" s="272">
        <v>0</v>
      </c>
    </row>
    <row r="165" spans="1:9" hidden="1" x14ac:dyDescent="0.2">
      <c r="A165" s="271">
        <v>122818</v>
      </c>
      <c r="B165" s="271" t="s">
        <v>251</v>
      </c>
      <c r="C165" s="272">
        <v>0</v>
      </c>
      <c r="D165" s="272">
        <v>0</v>
      </c>
      <c r="E165" s="272">
        <v>0</v>
      </c>
      <c r="F165" s="272">
        <v>0</v>
      </c>
      <c r="G165" s="272">
        <v>0</v>
      </c>
      <c r="H165" s="272">
        <f t="shared" si="2"/>
        <v>0</v>
      </c>
      <c r="I165" s="272">
        <v>0</v>
      </c>
    </row>
    <row r="166" spans="1:9" hidden="1" x14ac:dyDescent="0.2">
      <c r="A166" s="271">
        <v>122842</v>
      </c>
      <c r="B166" s="271" t="s">
        <v>252</v>
      </c>
      <c r="C166" s="272">
        <v>0</v>
      </c>
      <c r="D166" s="272">
        <v>0</v>
      </c>
      <c r="E166" s="272">
        <v>0</v>
      </c>
      <c r="F166" s="272">
        <v>0</v>
      </c>
      <c r="G166" s="272">
        <v>0</v>
      </c>
      <c r="H166" s="272">
        <f t="shared" si="2"/>
        <v>0</v>
      </c>
      <c r="I166" s="272">
        <v>0</v>
      </c>
    </row>
    <row r="167" spans="1:9" hidden="1" x14ac:dyDescent="0.2">
      <c r="A167" s="271">
        <v>122895</v>
      </c>
      <c r="B167" s="271" t="s">
        <v>253</v>
      </c>
      <c r="C167" s="272">
        <v>0</v>
      </c>
      <c r="D167" s="272">
        <v>0</v>
      </c>
      <c r="E167" s="272">
        <v>0</v>
      </c>
      <c r="F167" s="272">
        <v>0</v>
      </c>
      <c r="G167" s="272">
        <v>0</v>
      </c>
      <c r="H167" s="272">
        <f t="shared" si="2"/>
        <v>0</v>
      </c>
      <c r="I167" s="272">
        <v>0</v>
      </c>
    </row>
    <row r="168" spans="1:9" hidden="1" x14ac:dyDescent="0.2">
      <c r="A168" s="271">
        <v>122899</v>
      </c>
      <c r="B168" s="271" t="s">
        <v>306</v>
      </c>
      <c r="C168" s="272">
        <v>0</v>
      </c>
      <c r="D168" s="272">
        <v>0</v>
      </c>
      <c r="E168" s="272">
        <v>0</v>
      </c>
      <c r="F168" s="272">
        <v>0</v>
      </c>
      <c r="G168" s="272">
        <v>0</v>
      </c>
      <c r="H168" s="272">
        <f t="shared" si="2"/>
        <v>0</v>
      </c>
      <c r="I168" s="272">
        <v>0</v>
      </c>
    </row>
    <row r="169" spans="1:9" hidden="1" x14ac:dyDescent="0.2">
      <c r="A169" s="269">
        <v>123000</v>
      </c>
      <c r="B169" s="269" t="s">
        <v>307</v>
      </c>
      <c r="C169" s="270">
        <v>78927940</v>
      </c>
      <c r="D169" s="270">
        <v>0</v>
      </c>
      <c r="E169" s="270">
        <v>0</v>
      </c>
      <c r="F169" s="270">
        <v>0</v>
      </c>
      <c r="G169" s="270">
        <v>0</v>
      </c>
      <c r="H169" s="270">
        <f t="shared" si="2"/>
        <v>0</v>
      </c>
      <c r="I169" s="270">
        <v>0</v>
      </c>
    </row>
    <row r="170" spans="1:9" hidden="1" x14ac:dyDescent="0.2">
      <c r="A170" s="271">
        <v>123001</v>
      </c>
      <c r="B170" s="271" t="s">
        <v>256</v>
      </c>
      <c r="C170" s="272">
        <v>78927940</v>
      </c>
      <c r="D170" s="272">
        <v>0</v>
      </c>
      <c r="E170" s="272">
        <v>0</v>
      </c>
      <c r="F170" s="272">
        <v>0</v>
      </c>
      <c r="G170" s="272">
        <v>0</v>
      </c>
      <c r="H170" s="272">
        <f t="shared" si="2"/>
        <v>0</v>
      </c>
      <c r="I170" s="272">
        <v>0</v>
      </c>
    </row>
    <row r="171" spans="1:9" hidden="1" x14ac:dyDescent="0.2">
      <c r="A171" s="271">
        <v>123002</v>
      </c>
      <c r="B171" s="271" t="s">
        <v>257</v>
      </c>
      <c r="C171" s="272">
        <v>0</v>
      </c>
      <c r="D171" s="272">
        <v>0</v>
      </c>
      <c r="E171" s="272">
        <v>0</v>
      </c>
      <c r="F171" s="272">
        <v>0</v>
      </c>
      <c r="G171" s="272">
        <v>0</v>
      </c>
      <c r="H171" s="272">
        <f t="shared" si="2"/>
        <v>0</v>
      </c>
      <c r="I171" s="272">
        <v>0</v>
      </c>
    </row>
    <row r="172" spans="1:9" hidden="1" x14ac:dyDescent="0.2">
      <c r="A172" s="271">
        <v>123003</v>
      </c>
      <c r="B172" s="271" t="s">
        <v>308</v>
      </c>
      <c r="C172" s="272">
        <v>0</v>
      </c>
      <c r="D172" s="272">
        <v>0</v>
      </c>
      <c r="E172" s="272">
        <v>0</v>
      </c>
      <c r="F172" s="272">
        <v>0</v>
      </c>
      <c r="G172" s="272">
        <v>0</v>
      </c>
      <c r="H172" s="272">
        <f t="shared" si="2"/>
        <v>0</v>
      </c>
      <c r="I172" s="272">
        <v>0</v>
      </c>
    </row>
    <row r="173" spans="1:9" hidden="1" x14ac:dyDescent="0.2">
      <c r="A173" s="271">
        <v>123005</v>
      </c>
      <c r="B173" s="271" t="s">
        <v>258</v>
      </c>
      <c r="C173" s="272">
        <v>0</v>
      </c>
      <c r="D173" s="272">
        <v>0</v>
      </c>
      <c r="E173" s="272">
        <v>0</v>
      </c>
      <c r="F173" s="272">
        <v>0</v>
      </c>
      <c r="G173" s="272">
        <v>0</v>
      </c>
      <c r="H173" s="272">
        <f t="shared" si="2"/>
        <v>0</v>
      </c>
      <c r="I173" s="272">
        <v>0</v>
      </c>
    </row>
    <row r="174" spans="1:9" hidden="1" x14ac:dyDescent="0.2">
      <c r="A174" s="271">
        <v>123006</v>
      </c>
      <c r="B174" s="271" t="s">
        <v>259</v>
      </c>
      <c r="C174" s="272">
        <v>0</v>
      </c>
      <c r="D174" s="272">
        <v>0</v>
      </c>
      <c r="E174" s="272">
        <v>0</v>
      </c>
      <c r="F174" s="272">
        <v>0</v>
      </c>
      <c r="G174" s="272">
        <v>0</v>
      </c>
      <c r="H174" s="272">
        <f t="shared" si="2"/>
        <v>0</v>
      </c>
      <c r="I174" s="272">
        <v>0</v>
      </c>
    </row>
    <row r="175" spans="1:9" hidden="1" x14ac:dyDescent="0.2">
      <c r="A175" s="271">
        <v>123007</v>
      </c>
      <c r="B175" s="271" t="s">
        <v>260</v>
      </c>
      <c r="C175" s="272">
        <v>0</v>
      </c>
      <c r="D175" s="272">
        <v>0</v>
      </c>
      <c r="E175" s="272">
        <v>0</v>
      </c>
      <c r="F175" s="272">
        <v>0</v>
      </c>
      <c r="G175" s="272">
        <v>0</v>
      </c>
      <c r="H175" s="272">
        <f t="shared" si="2"/>
        <v>0</v>
      </c>
      <c r="I175" s="272">
        <v>0</v>
      </c>
    </row>
    <row r="176" spans="1:9" hidden="1" x14ac:dyDescent="0.2">
      <c r="A176" s="271">
        <v>123008</v>
      </c>
      <c r="B176" s="271" t="s">
        <v>261</v>
      </c>
      <c r="C176" s="272">
        <v>0</v>
      </c>
      <c r="D176" s="272">
        <v>0</v>
      </c>
      <c r="E176" s="272">
        <v>0</v>
      </c>
      <c r="F176" s="272">
        <v>0</v>
      </c>
      <c r="G176" s="272">
        <v>0</v>
      </c>
      <c r="H176" s="272">
        <f t="shared" si="2"/>
        <v>0</v>
      </c>
      <c r="I176" s="272">
        <v>0</v>
      </c>
    </row>
    <row r="177" spans="1:9" hidden="1" x14ac:dyDescent="0.2">
      <c r="A177" s="271">
        <v>123009</v>
      </c>
      <c r="B177" s="271" t="s">
        <v>262</v>
      </c>
      <c r="C177" s="272">
        <v>0</v>
      </c>
      <c r="D177" s="272">
        <v>0</v>
      </c>
      <c r="E177" s="272">
        <v>0</v>
      </c>
      <c r="F177" s="272">
        <v>0</v>
      </c>
      <c r="G177" s="272">
        <v>0</v>
      </c>
      <c r="H177" s="272">
        <f t="shared" si="2"/>
        <v>0</v>
      </c>
      <c r="I177" s="272">
        <v>0</v>
      </c>
    </row>
    <row r="178" spans="1:9" hidden="1" x14ac:dyDescent="0.2">
      <c r="A178" s="271">
        <v>123010</v>
      </c>
      <c r="B178" s="271" t="s">
        <v>263</v>
      </c>
      <c r="C178" s="272">
        <v>0</v>
      </c>
      <c r="D178" s="272">
        <v>0</v>
      </c>
      <c r="E178" s="272">
        <v>0</v>
      </c>
      <c r="F178" s="272">
        <v>0</v>
      </c>
      <c r="G178" s="272">
        <v>0</v>
      </c>
      <c r="H178" s="272">
        <f t="shared" si="2"/>
        <v>0</v>
      </c>
      <c r="I178" s="272">
        <v>0</v>
      </c>
    </row>
    <row r="179" spans="1:9" hidden="1" x14ac:dyDescent="0.2">
      <c r="A179" s="271">
        <v>123011</v>
      </c>
      <c r="B179" s="271" t="s">
        <v>264</v>
      </c>
      <c r="C179" s="272">
        <v>0</v>
      </c>
      <c r="D179" s="272">
        <v>0</v>
      </c>
      <c r="E179" s="272">
        <v>0</v>
      </c>
      <c r="F179" s="272">
        <v>0</v>
      </c>
      <c r="G179" s="272">
        <v>0</v>
      </c>
      <c r="H179" s="272">
        <f t="shared" si="2"/>
        <v>0</v>
      </c>
      <c r="I179" s="272">
        <v>0</v>
      </c>
    </row>
    <row r="180" spans="1:9" hidden="1" x14ac:dyDescent="0.2">
      <c r="A180" s="271">
        <v>123012</v>
      </c>
      <c r="B180" s="271" t="s">
        <v>265</v>
      </c>
      <c r="C180" s="272">
        <v>0</v>
      </c>
      <c r="D180" s="272">
        <v>0</v>
      </c>
      <c r="E180" s="272">
        <v>0</v>
      </c>
      <c r="F180" s="272">
        <v>0</v>
      </c>
      <c r="G180" s="272">
        <v>0</v>
      </c>
      <c r="H180" s="272">
        <f t="shared" si="2"/>
        <v>0</v>
      </c>
      <c r="I180" s="272">
        <v>0</v>
      </c>
    </row>
    <row r="181" spans="1:9" hidden="1" x14ac:dyDescent="0.2">
      <c r="A181" s="271">
        <v>123013</v>
      </c>
      <c r="B181" s="271" t="s">
        <v>266</v>
      </c>
      <c r="C181" s="272">
        <v>0</v>
      </c>
      <c r="D181" s="272">
        <v>0</v>
      </c>
      <c r="E181" s="272">
        <v>0</v>
      </c>
      <c r="F181" s="272">
        <v>0</v>
      </c>
      <c r="G181" s="272">
        <v>0</v>
      </c>
      <c r="H181" s="272">
        <f t="shared" si="2"/>
        <v>0</v>
      </c>
      <c r="I181" s="272">
        <v>0</v>
      </c>
    </row>
    <row r="182" spans="1:9" hidden="1" x14ac:dyDescent="0.2">
      <c r="A182" s="271">
        <v>123014</v>
      </c>
      <c r="B182" s="271" t="s">
        <v>267</v>
      </c>
      <c r="C182" s="272">
        <v>0</v>
      </c>
      <c r="D182" s="272">
        <v>0</v>
      </c>
      <c r="E182" s="272">
        <v>0</v>
      </c>
      <c r="F182" s="272">
        <v>0</v>
      </c>
      <c r="G182" s="272">
        <v>0</v>
      </c>
      <c r="H182" s="272">
        <f t="shared" si="2"/>
        <v>0</v>
      </c>
      <c r="I182" s="272">
        <v>0</v>
      </c>
    </row>
    <row r="183" spans="1:9" hidden="1" x14ac:dyDescent="0.2">
      <c r="A183" s="271">
        <v>123099</v>
      </c>
      <c r="B183" s="271" t="s">
        <v>309</v>
      </c>
      <c r="C183" s="272">
        <v>0</v>
      </c>
      <c r="D183" s="272">
        <v>0</v>
      </c>
      <c r="E183" s="272">
        <v>0</v>
      </c>
      <c r="F183" s="272">
        <v>0</v>
      </c>
      <c r="G183" s="272">
        <v>0</v>
      </c>
      <c r="H183" s="272">
        <f t="shared" si="2"/>
        <v>0</v>
      </c>
      <c r="I183" s="272">
        <v>0</v>
      </c>
    </row>
    <row r="184" spans="1:9" hidden="1" x14ac:dyDescent="0.2">
      <c r="A184" s="269">
        <v>123200</v>
      </c>
      <c r="B184" s="269" t="s">
        <v>310</v>
      </c>
      <c r="C184" s="270">
        <v>0</v>
      </c>
      <c r="D184" s="270">
        <v>0</v>
      </c>
      <c r="E184" s="270">
        <v>0</v>
      </c>
      <c r="F184" s="270">
        <v>0</v>
      </c>
      <c r="G184" s="270">
        <v>0</v>
      </c>
      <c r="H184" s="270">
        <f t="shared" si="2"/>
        <v>0</v>
      </c>
      <c r="I184" s="270">
        <v>0</v>
      </c>
    </row>
    <row r="185" spans="1:9" hidden="1" x14ac:dyDescent="0.2">
      <c r="A185" s="271">
        <v>123201</v>
      </c>
      <c r="B185" s="271" t="s">
        <v>256</v>
      </c>
      <c r="C185" s="272">
        <v>0</v>
      </c>
      <c r="D185" s="272">
        <v>0</v>
      </c>
      <c r="E185" s="272">
        <v>0</v>
      </c>
      <c r="F185" s="272">
        <v>0</v>
      </c>
      <c r="G185" s="272">
        <v>0</v>
      </c>
      <c r="H185" s="272">
        <f t="shared" si="2"/>
        <v>0</v>
      </c>
      <c r="I185" s="272">
        <v>0</v>
      </c>
    </row>
    <row r="186" spans="1:9" hidden="1" x14ac:dyDescent="0.2">
      <c r="A186" s="271">
        <v>123202</v>
      </c>
      <c r="B186" s="271" t="s">
        <v>257</v>
      </c>
      <c r="C186" s="272">
        <v>0</v>
      </c>
      <c r="D186" s="272">
        <v>0</v>
      </c>
      <c r="E186" s="272">
        <v>0</v>
      </c>
      <c r="F186" s="272">
        <v>0</v>
      </c>
      <c r="G186" s="272">
        <v>0</v>
      </c>
      <c r="H186" s="272">
        <f t="shared" si="2"/>
        <v>0</v>
      </c>
      <c r="I186" s="272">
        <v>0</v>
      </c>
    </row>
    <row r="187" spans="1:9" hidden="1" x14ac:dyDescent="0.2">
      <c r="A187" s="271">
        <v>123204</v>
      </c>
      <c r="B187" s="271" t="s">
        <v>277</v>
      </c>
      <c r="C187" s="272">
        <v>0</v>
      </c>
      <c r="D187" s="272">
        <v>0</v>
      </c>
      <c r="E187" s="272">
        <v>0</v>
      </c>
      <c r="F187" s="272">
        <v>0</v>
      </c>
      <c r="G187" s="272">
        <v>0</v>
      </c>
      <c r="H187" s="272">
        <f t="shared" si="2"/>
        <v>0</v>
      </c>
      <c r="I187" s="272">
        <v>0</v>
      </c>
    </row>
    <row r="188" spans="1:9" hidden="1" x14ac:dyDescent="0.2">
      <c r="A188" s="271">
        <v>123295</v>
      </c>
      <c r="B188" s="271" t="s">
        <v>311</v>
      </c>
      <c r="C188" s="272">
        <v>0</v>
      </c>
      <c r="D188" s="272">
        <v>0</v>
      </c>
      <c r="E188" s="272">
        <v>0</v>
      </c>
      <c r="F188" s="272">
        <v>0</v>
      </c>
      <c r="G188" s="272">
        <v>0</v>
      </c>
      <c r="H188" s="272">
        <f t="shared" si="2"/>
        <v>0</v>
      </c>
      <c r="I188" s="272">
        <v>0</v>
      </c>
    </row>
    <row r="189" spans="1:9" hidden="1" x14ac:dyDescent="0.2">
      <c r="A189" s="271">
        <v>123299</v>
      </c>
      <c r="B189" s="271" t="s">
        <v>312</v>
      </c>
      <c r="C189" s="272">
        <v>0</v>
      </c>
      <c r="D189" s="272">
        <v>0</v>
      </c>
      <c r="E189" s="272">
        <v>0</v>
      </c>
      <c r="F189" s="272">
        <v>0</v>
      </c>
      <c r="G189" s="272">
        <v>0</v>
      </c>
      <c r="H189" s="272">
        <f t="shared" si="2"/>
        <v>0</v>
      </c>
      <c r="I189" s="272">
        <v>0</v>
      </c>
    </row>
    <row r="190" spans="1:9" hidden="1" x14ac:dyDescent="0.2">
      <c r="A190" s="269">
        <v>123400</v>
      </c>
      <c r="B190" s="269" t="s">
        <v>313</v>
      </c>
      <c r="C190" s="270">
        <v>0</v>
      </c>
      <c r="D190" s="270">
        <v>0</v>
      </c>
      <c r="E190" s="270">
        <v>0</v>
      </c>
      <c r="F190" s="270">
        <v>0</v>
      </c>
      <c r="G190" s="270">
        <v>0</v>
      </c>
      <c r="H190" s="270">
        <f t="shared" si="2"/>
        <v>0</v>
      </c>
      <c r="I190" s="270">
        <v>0</v>
      </c>
    </row>
    <row r="191" spans="1:9" hidden="1" x14ac:dyDescent="0.2">
      <c r="A191" s="269">
        <v>123600</v>
      </c>
      <c r="B191" s="269" t="s">
        <v>314</v>
      </c>
      <c r="C191" s="270">
        <v>0</v>
      </c>
      <c r="D191" s="270">
        <v>0</v>
      </c>
      <c r="E191" s="270">
        <v>0</v>
      </c>
      <c r="F191" s="270">
        <v>0</v>
      </c>
      <c r="G191" s="270">
        <v>0</v>
      </c>
      <c r="H191" s="270">
        <f t="shared" si="2"/>
        <v>0</v>
      </c>
      <c r="I191" s="270">
        <v>0</v>
      </c>
    </row>
    <row r="192" spans="1:9" hidden="1" x14ac:dyDescent="0.2">
      <c r="A192" s="271">
        <v>123601</v>
      </c>
      <c r="B192" s="271" t="s">
        <v>315</v>
      </c>
      <c r="C192" s="272">
        <v>0</v>
      </c>
      <c r="D192" s="272">
        <v>0</v>
      </c>
      <c r="E192" s="272">
        <v>0</v>
      </c>
      <c r="F192" s="272">
        <v>0</v>
      </c>
      <c r="G192" s="272">
        <v>0</v>
      </c>
      <c r="H192" s="272">
        <f t="shared" si="2"/>
        <v>0</v>
      </c>
      <c r="I192" s="272">
        <v>0</v>
      </c>
    </row>
    <row r="193" spans="1:9" hidden="1" x14ac:dyDescent="0.2">
      <c r="A193" s="271">
        <v>123602</v>
      </c>
      <c r="B193" s="271" t="s">
        <v>316</v>
      </c>
      <c r="C193" s="272">
        <v>0</v>
      </c>
      <c r="D193" s="272">
        <v>0</v>
      </c>
      <c r="E193" s="272">
        <v>0</v>
      </c>
      <c r="F193" s="272">
        <v>0</v>
      </c>
      <c r="G193" s="272">
        <v>0</v>
      </c>
      <c r="H193" s="272">
        <f t="shared" si="2"/>
        <v>0</v>
      </c>
      <c r="I193" s="272">
        <v>0</v>
      </c>
    </row>
    <row r="194" spans="1:9" hidden="1" x14ac:dyDescent="0.2">
      <c r="A194" s="271">
        <v>123603</v>
      </c>
      <c r="B194" s="271" t="s">
        <v>317</v>
      </c>
      <c r="C194" s="272">
        <v>0</v>
      </c>
      <c r="D194" s="272">
        <v>0</v>
      </c>
      <c r="E194" s="272">
        <v>0</v>
      </c>
      <c r="F194" s="272">
        <v>0</v>
      </c>
      <c r="G194" s="272">
        <v>0</v>
      </c>
      <c r="H194" s="272">
        <f t="shared" si="2"/>
        <v>0</v>
      </c>
      <c r="I194" s="272">
        <v>0</v>
      </c>
    </row>
    <row r="195" spans="1:9" hidden="1" x14ac:dyDescent="0.2">
      <c r="A195" s="271">
        <v>123604</v>
      </c>
      <c r="B195" s="271" t="s">
        <v>318</v>
      </c>
      <c r="C195" s="272">
        <v>0</v>
      </c>
      <c r="D195" s="272">
        <v>0</v>
      </c>
      <c r="E195" s="272">
        <v>0</v>
      </c>
      <c r="F195" s="272">
        <v>0</v>
      </c>
      <c r="G195" s="272">
        <v>0</v>
      </c>
      <c r="H195" s="272">
        <f t="shared" ref="H195:H258" si="3">IFERROR(CEILING(+I195*(1+((+I195/G195-1)/3)),1000000),0)</f>
        <v>0</v>
      </c>
      <c r="I195" s="272">
        <v>0</v>
      </c>
    </row>
    <row r="196" spans="1:9" hidden="1" x14ac:dyDescent="0.2">
      <c r="A196" s="271">
        <v>123605</v>
      </c>
      <c r="B196" s="271" t="s">
        <v>319</v>
      </c>
      <c r="C196" s="272">
        <v>0</v>
      </c>
      <c r="D196" s="272">
        <v>0</v>
      </c>
      <c r="E196" s="272">
        <v>0</v>
      </c>
      <c r="F196" s="272">
        <v>0</v>
      </c>
      <c r="G196" s="272">
        <v>0</v>
      </c>
      <c r="H196" s="272">
        <f t="shared" si="3"/>
        <v>0</v>
      </c>
      <c r="I196" s="272">
        <v>0</v>
      </c>
    </row>
    <row r="197" spans="1:9" hidden="1" x14ac:dyDescent="0.2">
      <c r="A197" s="271">
        <v>123606</v>
      </c>
      <c r="B197" s="271" t="s">
        <v>320</v>
      </c>
      <c r="C197" s="272">
        <v>0</v>
      </c>
      <c r="D197" s="272">
        <v>0</v>
      </c>
      <c r="E197" s="272">
        <v>0</v>
      </c>
      <c r="F197" s="272">
        <v>0</v>
      </c>
      <c r="G197" s="272">
        <v>0</v>
      </c>
      <c r="H197" s="272">
        <f t="shared" si="3"/>
        <v>0</v>
      </c>
      <c r="I197" s="272">
        <v>0</v>
      </c>
    </row>
    <row r="198" spans="1:9" hidden="1" x14ac:dyDescent="0.2">
      <c r="A198" s="271">
        <v>123607</v>
      </c>
      <c r="B198" s="271" t="s">
        <v>321</v>
      </c>
      <c r="C198" s="272">
        <v>0</v>
      </c>
      <c r="D198" s="272">
        <v>0</v>
      </c>
      <c r="E198" s="272">
        <v>0</v>
      </c>
      <c r="F198" s="272">
        <v>0</v>
      </c>
      <c r="G198" s="272">
        <v>0</v>
      </c>
      <c r="H198" s="272">
        <f t="shared" si="3"/>
        <v>0</v>
      </c>
      <c r="I198" s="272">
        <v>0</v>
      </c>
    </row>
    <row r="199" spans="1:9" hidden="1" x14ac:dyDescent="0.2">
      <c r="A199" s="271">
        <v>123608</v>
      </c>
      <c r="B199" s="271" t="s">
        <v>322</v>
      </c>
      <c r="C199" s="272">
        <v>0</v>
      </c>
      <c r="D199" s="272">
        <v>0</v>
      </c>
      <c r="E199" s="272">
        <v>0</v>
      </c>
      <c r="F199" s="272">
        <v>0</v>
      </c>
      <c r="G199" s="272">
        <v>0</v>
      </c>
      <c r="H199" s="272">
        <f t="shared" si="3"/>
        <v>0</v>
      </c>
      <c r="I199" s="272">
        <v>0</v>
      </c>
    </row>
    <row r="200" spans="1:9" hidden="1" x14ac:dyDescent="0.2">
      <c r="A200" s="271">
        <v>123609</v>
      </c>
      <c r="B200" s="271" t="s">
        <v>323</v>
      </c>
      <c r="C200" s="272">
        <v>0</v>
      </c>
      <c r="D200" s="272">
        <v>0</v>
      </c>
      <c r="E200" s="272">
        <v>0</v>
      </c>
      <c r="F200" s="272">
        <v>0</v>
      </c>
      <c r="G200" s="272">
        <v>0</v>
      </c>
      <c r="H200" s="272">
        <f t="shared" si="3"/>
        <v>0</v>
      </c>
      <c r="I200" s="272">
        <v>0</v>
      </c>
    </row>
    <row r="201" spans="1:9" hidden="1" x14ac:dyDescent="0.2">
      <c r="A201" s="271">
        <v>123610</v>
      </c>
      <c r="B201" s="271" t="s">
        <v>324</v>
      </c>
      <c r="C201" s="272">
        <v>0</v>
      </c>
      <c r="D201" s="272">
        <v>0</v>
      </c>
      <c r="E201" s="272">
        <v>0</v>
      </c>
      <c r="F201" s="272">
        <v>0</v>
      </c>
      <c r="G201" s="272">
        <v>0</v>
      </c>
      <c r="H201" s="272">
        <f t="shared" si="3"/>
        <v>0</v>
      </c>
      <c r="I201" s="272">
        <v>0</v>
      </c>
    </row>
    <row r="202" spans="1:9" hidden="1" x14ac:dyDescent="0.2">
      <c r="A202" s="269">
        <v>123800</v>
      </c>
      <c r="B202" s="269" t="s">
        <v>325</v>
      </c>
      <c r="C202" s="270">
        <v>0</v>
      </c>
      <c r="D202" s="270">
        <v>0</v>
      </c>
      <c r="E202" s="270">
        <v>0</v>
      </c>
      <c r="F202" s="270">
        <v>0</v>
      </c>
      <c r="G202" s="270">
        <v>0</v>
      </c>
      <c r="H202" s="270">
        <f t="shared" si="3"/>
        <v>0</v>
      </c>
      <c r="I202" s="270">
        <v>0</v>
      </c>
    </row>
    <row r="203" spans="1:9" hidden="1" x14ac:dyDescent="0.2">
      <c r="A203" s="271">
        <v>123801</v>
      </c>
      <c r="B203" s="271" t="s">
        <v>315</v>
      </c>
      <c r="C203" s="272">
        <v>0</v>
      </c>
      <c r="D203" s="272">
        <v>0</v>
      </c>
      <c r="E203" s="272">
        <v>0</v>
      </c>
      <c r="F203" s="272">
        <v>0</v>
      </c>
      <c r="G203" s="272">
        <v>0</v>
      </c>
      <c r="H203" s="272">
        <f t="shared" si="3"/>
        <v>0</v>
      </c>
      <c r="I203" s="272">
        <v>0</v>
      </c>
    </row>
    <row r="204" spans="1:9" hidden="1" x14ac:dyDescent="0.2">
      <c r="A204" s="271">
        <v>123802</v>
      </c>
      <c r="B204" s="271" t="s">
        <v>316</v>
      </c>
      <c r="C204" s="272">
        <v>0</v>
      </c>
      <c r="D204" s="272">
        <v>0</v>
      </c>
      <c r="E204" s="272">
        <v>0</v>
      </c>
      <c r="F204" s="272">
        <v>0</v>
      </c>
      <c r="G204" s="272">
        <v>0</v>
      </c>
      <c r="H204" s="272">
        <f t="shared" si="3"/>
        <v>0</v>
      </c>
      <c r="I204" s="272">
        <v>0</v>
      </c>
    </row>
    <row r="205" spans="1:9" hidden="1" x14ac:dyDescent="0.2">
      <c r="A205" s="271">
        <v>123803</v>
      </c>
      <c r="B205" s="271" t="s">
        <v>317</v>
      </c>
      <c r="C205" s="272">
        <v>0</v>
      </c>
      <c r="D205" s="272">
        <v>0</v>
      </c>
      <c r="E205" s="272">
        <v>0</v>
      </c>
      <c r="F205" s="272">
        <v>0</v>
      </c>
      <c r="G205" s="272">
        <v>0</v>
      </c>
      <c r="H205" s="272">
        <f t="shared" si="3"/>
        <v>0</v>
      </c>
      <c r="I205" s="272">
        <v>0</v>
      </c>
    </row>
    <row r="206" spans="1:9" hidden="1" x14ac:dyDescent="0.2">
      <c r="A206" s="271">
        <v>123804</v>
      </c>
      <c r="B206" s="271" t="s">
        <v>318</v>
      </c>
      <c r="C206" s="272">
        <v>0</v>
      </c>
      <c r="D206" s="272">
        <v>0</v>
      </c>
      <c r="E206" s="272">
        <v>0</v>
      </c>
      <c r="F206" s="272">
        <v>0</v>
      </c>
      <c r="G206" s="272">
        <v>0</v>
      </c>
      <c r="H206" s="272">
        <f t="shared" si="3"/>
        <v>0</v>
      </c>
      <c r="I206" s="272">
        <v>0</v>
      </c>
    </row>
    <row r="207" spans="1:9" hidden="1" x14ac:dyDescent="0.2">
      <c r="A207" s="271">
        <v>123805</v>
      </c>
      <c r="B207" s="271" t="s">
        <v>319</v>
      </c>
      <c r="C207" s="272">
        <v>0</v>
      </c>
      <c r="D207" s="272">
        <v>0</v>
      </c>
      <c r="E207" s="272">
        <v>0</v>
      </c>
      <c r="F207" s="272">
        <v>0</v>
      </c>
      <c r="G207" s="272">
        <v>0</v>
      </c>
      <c r="H207" s="272">
        <f t="shared" si="3"/>
        <v>0</v>
      </c>
      <c r="I207" s="272">
        <v>0</v>
      </c>
    </row>
    <row r="208" spans="1:9" hidden="1" x14ac:dyDescent="0.2">
      <c r="A208" s="271">
        <v>123806</v>
      </c>
      <c r="B208" s="271" t="s">
        <v>320</v>
      </c>
      <c r="C208" s="272">
        <v>0</v>
      </c>
      <c r="D208" s="272">
        <v>0</v>
      </c>
      <c r="E208" s="272">
        <v>0</v>
      </c>
      <c r="F208" s="272">
        <v>0</v>
      </c>
      <c r="G208" s="272">
        <v>0</v>
      </c>
      <c r="H208" s="272">
        <f t="shared" si="3"/>
        <v>0</v>
      </c>
      <c r="I208" s="272">
        <v>0</v>
      </c>
    </row>
    <row r="209" spans="1:9" hidden="1" x14ac:dyDescent="0.2">
      <c r="A209" s="271">
        <v>123807</v>
      </c>
      <c r="B209" s="271" t="s">
        <v>321</v>
      </c>
      <c r="C209" s="272">
        <v>0</v>
      </c>
      <c r="D209" s="272">
        <v>0</v>
      </c>
      <c r="E209" s="272">
        <v>0</v>
      </c>
      <c r="F209" s="272">
        <v>0</v>
      </c>
      <c r="G209" s="272">
        <v>0</v>
      </c>
      <c r="H209" s="272">
        <f t="shared" si="3"/>
        <v>0</v>
      </c>
      <c r="I209" s="272">
        <v>0</v>
      </c>
    </row>
    <row r="210" spans="1:9" hidden="1" x14ac:dyDescent="0.2">
      <c r="A210" s="271">
        <v>123808</v>
      </c>
      <c r="B210" s="271" t="s">
        <v>322</v>
      </c>
      <c r="C210" s="272">
        <v>0</v>
      </c>
      <c r="D210" s="272">
        <v>0</v>
      </c>
      <c r="E210" s="272">
        <v>0</v>
      </c>
      <c r="F210" s="272">
        <v>0</v>
      </c>
      <c r="G210" s="272">
        <v>0</v>
      </c>
      <c r="H210" s="272">
        <f t="shared" si="3"/>
        <v>0</v>
      </c>
      <c r="I210" s="272">
        <v>0</v>
      </c>
    </row>
    <row r="211" spans="1:9" hidden="1" x14ac:dyDescent="0.2">
      <c r="A211" s="271">
        <v>123809</v>
      </c>
      <c r="B211" s="271" t="s">
        <v>323</v>
      </c>
      <c r="C211" s="272">
        <v>0</v>
      </c>
      <c r="D211" s="272">
        <v>0</v>
      </c>
      <c r="E211" s="272">
        <v>0</v>
      </c>
      <c r="F211" s="272">
        <v>0</v>
      </c>
      <c r="G211" s="272">
        <v>0</v>
      </c>
      <c r="H211" s="272">
        <f t="shared" si="3"/>
        <v>0</v>
      </c>
      <c r="I211" s="272">
        <v>0</v>
      </c>
    </row>
    <row r="212" spans="1:9" hidden="1" x14ac:dyDescent="0.2">
      <c r="A212" s="271">
        <v>123810</v>
      </c>
      <c r="B212" s="271" t="s">
        <v>324</v>
      </c>
      <c r="C212" s="272">
        <v>0</v>
      </c>
      <c r="D212" s="272">
        <v>0</v>
      </c>
      <c r="E212" s="272">
        <v>0</v>
      </c>
      <c r="F212" s="272">
        <v>0</v>
      </c>
      <c r="G212" s="272">
        <v>0</v>
      </c>
      <c r="H212" s="272">
        <f t="shared" si="3"/>
        <v>0</v>
      </c>
      <c r="I212" s="272">
        <v>0</v>
      </c>
    </row>
    <row r="213" spans="1:9" hidden="1" x14ac:dyDescent="0.2">
      <c r="A213" s="269">
        <v>124000</v>
      </c>
      <c r="B213" s="269" t="s">
        <v>326</v>
      </c>
      <c r="C213" s="270">
        <v>0</v>
      </c>
      <c r="D213" s="270">
        <v>0</v>
      </c>
      <c r="E213" s="270">
        <v>0</v>
      </c>
      <c r="F213" s="270">
        <v>0</v>
      </c>
      <c r="G213" s="270">
        <v>0</v>
      </c>
      <c r="H213" s="270">
        <f t="shared" si="3"/>
        <v>0</v>
      </c>
      <c r="I213" s="270">
        <v>0</v>
      </c>
    </row>
    <row r="214" spans="1:9" hidden="1" x14ac:dyDescent="0.2">
      <c r="A214" s="271">
        <v>124001</v>
      </c>
      <c r="B214" s="271" t="s">
        <v>315</v>
      </c>
      <c r="C214" s="272">
        <v>0</v>
      </c>
      <c r="D214" s="272">
        <v>0</v>
      </c>
      <c r="E214" s="272">
        <v>0</v>
      </c>
      <c r="F214" s="272">
        <v>0</v>
      </c>
      <c r="G214" s="272">
        <v>0</v>
      </c>
      <c r="H214" s="272">
        <f t="shared" si="3"/>
        <v>0</v>
      </c>
      <c r="I214" s="272">
        <v>0</v>
      </c>
    </row>
    <row r="215" spans="1:9" hidden="1" x14ac:dyDescent="0.2">
      <c r="A215" s="271">
        <v>124002</v>
      </c>
      <c r="B215" s="271" t="s">
        <v>316</v>
      </c>
      <c r="C215" s="272">
        <v>0</v>
      </c>
      <c r="D215" s="272">
        <v>0</v>
      </c>
      <c r="E215" s="272">
        <v>0</v>
      </c>
      <c r="F215" s="272">
        <v>0</v>
      </c>
      <c r="G215" s="272">
        <v>0</v>
      </c>
      <c r="H215" s="272">
        <f t="shared" si="3"/>
        <v>0</v>
      </c>
      <c r="I215" s="272">
        <v>0</v>
      </c>
    </row>
    <row r="216" spans="1:9" hidden="1" x14ac:dyDescent="0.2">
      <c r="A216" s="271">
        <v>124003</v>
      </c>
      <c r="B216" s="271" t="s">
        <v>317</v>
      </c>
      <c r="C216" s="272">
        <v>0</v>
      </c>
      <c r="D216" s="272">
        <v>0</v>
      </c>
      <c r="E216" s="272">
        <v>0</v>
      </c>
      <c r="F216" s="272">
        <v>0</v>
      </c>
      <c r="G216" s="272">
        <v>0</v>
      </c>
      <c r="H216" s="272">
        <f t="shared" si="3"/>
        <v>0</v>
      </c>
      <c r="I216" s="272">
        <v>0</v>
      </c>
    </row>
    <row r="217" spans="1:9" hidden="1" x14ac:dyDescent="0.2">
      <c r="A217" s="271">
        <v>124004</v>
      </c>
      <c r="B217" s="271" t="s">
        <v>318</v>
      </c>
      <c r="C217" s="272">
        <v>0</v>
      </c>
      <c r="D217" s="272">
        <v>0</v>
      </c>
      <c r="E217" s="272">
        <v>0</v>
      </c>
      <c r="F217" s="272">
        <v>0</v>
      </c>
      <c r="G217" s="272">
        <v>0</v>
      </c>
      <c r="H217" s="272">
        <f t="shared" si="3"/>
        <v>0</v>
      </c>
      <c r="I217" s="272">
        <v>0</v>
      </c>
    </row>
    <row r="218" spans="1:9" hidden="1" x14ac:dyDescent="0.2">
      <c r="A218" s="271">
        <v>124005</v>
      </c>
      <c r="B218" s="271" t="s">
        <v>319</v>
      </c>
      <c r="C218" s="272">
        <v>0</v>
      </c>
      <c r="D218" s="272">
        <v>0</v>
      </c>
      <c r="E218" s="272">
        <v>0</v>
      </c>
      <c r="F218" s="272">
        <v>0</v>
      </c>
      <c r="G218" s="272">
        <v>0</v>
      </c>
      <c r="H218" s="272">
        <f t="shared" si="3"/>
        <v>0</v>
      </c>
      <c r="I218" s="272">
        <v>0</v>
      </c>
    </row>
    <row r="219" spans="1:9" hidden="1" x14ac:dyDescent="0.2">
      <c r="A219" s="271">
        <v>124006</v>
      </c>
      <c r="B219" s="271" t="s">
        <v>320</v>
      </c>
      <c r="C219" s="272">
        <v>0</v>
      </c>
      <c r="D219" s="272">
        <v>0</v>
      </c>
      <c r="E219" s="272">
        <v>0</v>
      </c>
      <c r="F219" s="272">
        <v>0</v>
      </c>
      <c r="G219" s="272">
        <v>0</v>
      </c>
      <c r="H219" s="272">
        <f t="shared" si="3"/>
        <v>0</v>
      </c>
      <c r="I219" s="272">
        <v>0</v>
      </c>
    </row>
    <row r="220" spans="1:9" hidden="1" x14ac:dyDescent="0.2">
      <c r="A220" s="271">
        <v>124007</v>
      </c>
      <c r="B220" s="271" t="s">
        <v>321</v>
      </c>
      <c r="C220" s="272">
        <v>0</v>
      </c>
      <c r="D220" s="272">
        <v>0</v>
      </c>
      <c r="E220" s="272">
        <v>0</v>
      </c>
      <c r="F220" s="272">
        <v>0</v>
      </c>
      <c r="G220" s="272">
        <v>0</v>
      </c>
      <c r="H220" s="272">
        <f t="shared" si="3"/>
        <v>0</v>
      </c>
      <c r="I220" s="272">
        <v>0</v>
      </c>
    </row>
    <row r="221" spans="1:9" hidden="1" x14ac:dyDescent="0.2">
      <c r="A221" s="271">
        <v>124008</v>
      </c>
      <c r="B221" s="271" t="s">
        <v>322</v>
      </c>
      <c r="C221" s="272">
        <v>0</v>
      </c>
      <c r="D221" s="272">
        <v>0</v>
      </c>
      <c r="E221" s="272">
        <v>0</v>
      </c>
      <c r="F221" s="272">
        <v>0</v>
      </c>
      <c r="G221" s="272">
        <v>0</v>
      </c>
      <c r="H221" s="272">
        <f t="shared" si="3"/>
        <v>0</v>
      </c>
      <c r="I221" s="272">
        <v>0</v>
      </c>
    </row>
    <row r="222" spans="1:9" hidden="1" x14ac:dyDescent="0.2">
      <c r="A222" s="271">
        <v>124009</v>
      </c>
      <c r="B222" s="271" t="s">
        <v>323</v>
      </c>
      <c r="C222" s="272">
        <v>0</v>
      </c>
      <c r="D222" s="272">
        <v>0</v>
      </c>
      <c r="E222" s="272">
        <v>0</v>
      </c>
      <c r="F222" s="272">
        <v>0</v>
      </c>
      <c r="G222" s="272">
        <v>0</v>
      </c>
      <c r="H222" s="272">
        <f t="shared" si="3"/>
        <v>0</v>
      </c>
      <c r="I222" s="272">
        <v>0</v>
      </c>
    </row>
    <row r="223" spans="1:9" hidden="1" x14ac:dyDescent="0.2">
      <c r="A223" s="271">
        <v>124010</v>
      </c>
      <c r="B223" s="271" t="s">
        <v>324</v>
      </c>
      <c r="C223" s="272">
        <v>0</v>
      </c>
      <c r="D223" s="272">
        <v>0</v>
      </c>
      <c r="E223" s="272">
        <v>0</v>
      </c>
      <c r="F223" s="272">
        <v>0</v>
      </c>
      <c r="G223" s="272">
        <v>0</v>
      </c>
      <c r="H223" s="272">
        <f t="shared" si="3"/>
        <v>0</v>
      </c>
      <c r="I223" s="272">
        <v>0</v>
      </c>
    </row>
    <row r="224" spans="1:9" hidden="1" x14ac:dyDescent="0.2">
      <c r="A224" s="266">
        <v>130000</v>
      </c>
      <c r="B224" s="266" t="s">
        <v>327</v>
      </c>
      <c r="C224" s="267">
        <v>0</v>
      </c>
      <c r="D224" s="267">
        <v>0</v>
      </c>
      <c r="E224" s="267">
        <v>0</v>
      </c>
      <c r="F224" s="267">
        <v>0</v>
      </c>
      <c r="G224" s="267">
        <v>0</v>
      </c>
      <c r="H224" s="267">
        <f t="shared" si="3"/>
        <v>0</v>
      </c>
      <c r="I224" s="267">
        <v>0</v>
      </c>
    </row>
    <row r="225" spans="1:9" hidden="1" x14ac:dyDescent="0.2">
      <c r="A225" s="269">
        <v>130500</v>
      </c>
      <c r="B225" s="269" t="s">
        <v>328</v>
      </c>
      <c r="C225" s="270">
        <v>0</v>
      </c>
      <c r="D225" s="270">
        <v>0</v>
      </c>
      <c r="E225" s="270">
        <v>0</v>
      </c>
      <c r="F225" s="270">
        <v>0</v>
      </c>
      <c r="G225" s="270">
        <v>0</v>
      </c>
      <c r="H225" s="270">
        <f t="shared" si="3"/>
        <v>0</v>
      </c>
      <c r="I225" s="270">
        <v>0</v>
      </c>
    </row>
    <row r="226" spans="1:9" hidden="1" x14ac:dyDescent="0.2">
      <c r="A226" s="271">
        <v>130510</v>
      </c>
      <c r="B226" s="271" t="s">
        <v>329</v>
      </c>
      <c r="C226" s="272">
        <v>0</v>
      </c>
      <c r="D226" s="272">
        <v>0</v>
      </c>
      <c r="E226" s="272">
        <v>0</v>
      </c>
      <c r="F226" s="272">
        <v>0</v>
      </c>
      <c r="G226" s="272">
        <v>0</v>
      </c>
      <c r="H226" s="272">
        <f t="shared" si="3"/>
        <v>0</v>
      </c>
      <c r="I226" s="272">
        <v>0</v>
      </c>
    </row>
    <row r="227" spans="1:9" hidden="1" x14ac:dyDescent="0.2">
      <c r="A227" s="271">
        <v>130515</v>
      </c>
      <c r="B227" s="271" t="s">
        <v>330</v>
      </c>
      <c r="C227" s="272">
        <v>0</v>
      </c>
      <c r="D227" s="272">
        <v>0</v>
      </c>
      <c r="E227" s="272">
        <v>0</v>
      </c>
      <c r="F227" s="272">
        <v>0</v>
      </c>
      <c r="G227" s="272">
        <v>0</v>
      </c>
      <c r="H227" s="272">
        <f t="shared" si="3"/>
        <v>0</v>
      </c>
      <c r="I227" s="272">
        <v>0</v>
      </c>
    </row>
    <row r="228" spans="1:9" hidden="1" x14ac:dyDescent="0.2">
      <c r="A228" s="271">
        <v>130520</v>
      </c>
      <c r="B228" s="271" t="s">
        <v>331</v>
      </c>
      <c r="C228" s="272">
        <v>0</v>
      </c>
      <c r="D228" s="272">
        <v>0</v>
      </c>
      <c r="E228" s="272">
        <v>0</v>
      </c>
      <c r="F228" s="272">
        <v>0</v>
      </c>
      <c r="G228" s="272">
        <v>0</v>
      </c>
      <c r="H228" s="272">
        <f t="shared" si="3"/>
        <v>0</v>
      </c>
      <c r="I228" s="272">
        <v>0</v>
      </c>
    </row>
    <row r="229" spans="1:9" hidden="1" x14ac:dyDescent="0.2">
      <c r="A229" s="271">
        <v>130525</v>
      </c>
      <c r="B229" s="271" t="s">
        <v>332</v>
      </c>
      <c r="C229" s="272">
        <v>0</v>
      </c>
      <c r="D229" s="272">
        <v>0</v>
      </c>
      <c r="E229" s="272">
        <v>0</v>
      </c>
      <c r="F229" s="272">
        <v>0</v>
      </c>
      <c r="G229" s="272">
        <v>0</v>
      </c>
      <c r="H229" s="272">
        <f t="shared" si="3"/>
        <v>0</v>
      </c>
      <c r="I229" s="272">
        <v>0</v>
      </c>
    </row>
    <row r="230" spans="1:9" hidden="1" x14ac:dyDescent="0.2">
      <c r="A230" s="271">
        <v>130530</v>
      </c>
      <c r="B230" s="271" t="s">
        <v>333</v>
      </c>
      <c r="C230" s="272">
        <v>0</v>
      </c>
      <c r="D230" s="272">
        <v>0</v>
      </c>
      <c r="E230" s="272">
        <v>0</v>
      </c>
      <c r="F230" s="272">
        <v>0</v>
      </c>
      <c r="G230" s="272">
        <v>0</v>
      </c>
      <c r="H230" s="272">
        <f t="shared" si="3"/>
        <v>0</v>
      </c>
      <c r="I230" s="272">
        <v>0</v>
      </c>
    </row>
    <row r="231" spans="1:9" hidden="1" x14ac:dyDescent="0.2">
      <c r="A231" s="271">
        <v>130535</v>
      </c>
      <c r="B231" s="271" t="s">
        <v>334</v>
      </c>
      <c r="C231" s="272">
        <v>0</v>
      </c>
      <c r="D231" s="272">
        <v>0</v>
      </c>
      <c r="E231" s="272">
        <v>0</v>
      </c>
      <c r="F231" s="272">
        <v>0</v>
      </c>
      <c r="G231" s="272">
        <v>0</v>
      </c>
      <c r="H231" s="272">
        <f t="shared" si="3"/>
        <v>0</v>
      </c>
      <c r="I231" s="272">
        <v>0</v>
      </c>
    </row>
    <row r="232" spans="1:9" hidden="1" x14ac:dyDescent="0.2">
      <c r="A232" s="271">
        <v>130540</v>
      </c>
      <c r="B232" s="271" t="s">
        <v>335</v>
      </c>
      <c r="C232" s="272">
        <v>0</v>
      </c>
      <c r="D232" s="272">
        <v>0</v>
      </c>
      <c r="E232" s="272">
        <v>0</v>
      </c>
      <c r="F232" s="272">
        <v>0</v>
      </c>
      <c r="G232" s="272">
        <v>0</v>
      </c>
      <c r="H232" s="272">
        <f t="shared" si="3"/>
        <v>0</v>
      </c>
      <c r="I232" s="272">
        <v>0</v>
      </c>
    </row>
    <row r="233" spans="1:9" hidden="1" x14ac:dyDescent="0.2">
      <c r="A233" s="271">
        <v>130599</v>
      </c>
      <c r="B233" s="271" t="s">
        <v>336</v>
      </c>
      <c r="C233" s="272">
        <v>0</v>
      </c>
      <c r="D233" s="272">
        <v>0</v>
      </c>
      <c r="E233" s="272">
        <v>0</v>
      </c>
      <c r="F233" s="272">
        <v>0</v>
      </c>
      <c r="G233" s="272">
        <v>0</v>
      </c>
      <c r="H233" s="272">
        <f t="shared" si="3"/>
        <v>0</v>
      </c>
      <c r="I233" s="272">
        <v>0</v>
      </c>
    </row>
    <row r="234" spans="1:9" hidden="1" x14ac:dyDescent="0.2">
      <c r="A234" s="269">
        <v>131000</v>
      </c>
      <c r="B234" s="269" t="s">
        <v>337</v>
      </c>
      <c r="C234" s="270">
        <v>0</v>
      </c>
      <c r="D234" s="270">
        <v>0</v>
      </c>
      <c r="E234" s="270">
        <v>0</v>
      </c>
      <c r="F234" s="270">
        <v>0</v>
      </c>
      <c r="G234" s="270">
        <v>0</v>
      </c>
      <c r="H234" s="270">
        <f t="shared" si="3"/>
        <v>0</v>
      </c>
      <c r="I234" s="270">
        <v>0</v>
      </c>
    </row>
    <row r="235" spans="1:9" hidden="1" x14ac:dyDescent="0.2">
      <c r="A235" s="271">
        <v>131005</v>
      </c>
      <c r="B235" s="271" t="s">
        <v>338</v>
      </c>
      <c r="C235" s="272">
        <v>0</v>
      </c>
      <c r="D235" s="272">
        <v>0</v>
      </c>
      <c r="E235" s="272">
        <v>0</v>
      </c>
      <c r="F235" s="272">
        <v>0</v>
      </c>
      <c r="G235" s="272">
        <v>0</v>
      </c>
      <c r="H235" s="272">
        <f t="shared" si="3"/>
        <v>0</v>
      </c>
      <c r="I235" s="272">
        <v>0</v>
      </c>
    </row>
    <row r="236" spans="1:9" hidden="1" x14ac:dyDescent="0.2">
      <c r="A236" s="271">
        <v>131010</v>
      </c>
      <c r="B236" s="271" t="s">
        <v>339</v>
      </c>
      <c r="C236" s="272">
        <v>0</v>
      </c>
      <c r="D236" s="272">
        <v>0</v>
      </c>
      <c r="E236" s="272">
        <v>0</v>
      </c>
      <c r="F236" s="272">
        <v>0</v>
      </c>
      <c r="G236" s="272">
        <v>0</v>
      </c>
      <c r="H236" s="272">
        <f t="shared" si="3"/>
        <v>0</v>
      </c>
      <c r="I236" s="272">
        <v>0</v>
      </c>
    </row>
    <row r="237" spans="1:9" hidden="1" x14ac:dyDescent="0.2">
      <c r="A237" s="271">
        <v>131015</v>
      </c>
      <c r="B237" s="271" t="s">
        <v>340</v>
      </c>
      <c r="C237" s="272">
        <v>0</v>
      </c>
      <c r="D237" s="272">
        <v>0</v>
      </c>
      <c r="E237" s="272">
        <v>0</v>
      </c>
      <c r="F237" s="272">
        <v>0</v>
      </c>
      <c r="G237" s="272">
        <v>0</v>
      </c>
      <c r="H237" s="272">
        <f t="shared" si="3"/>
        <v>0</v>
      </c>
      <c r="I237" s="272">
        <v>0</v>
      </c>
    </row>
    <row r="238" spans="1:9" hidden="1" x14ac:dyDescent="0.2">
      <c r="A238" s="271">
        <v>131020</v>
      </c>
      <c r="B238" s="271" t="s">
        <v>341</v>
      </c>
      <c r="C238" s="272">
        <v>0</v>
      </c>
      <c r="D238" s="272">
        <v>0</v>
      </c>
      <c r="E238" s="272">
        <v>0</v>
      </c>
      <c r="F238" s="272">
        <v>0</v>
      </c>
      <c r="G238" s="272">
        <v>0</v>
      </c>
      <c r="H238" s="272">
        <f t="shared" si="3"/>
        <v>0</v>
      </c>
      <c r="I238" s="272">
        <v>0</v>
      </c>
    </row>
    <row r="239" spans="1:9" hidden="1" x14ac:dyDescent="0.2">
      <c r="A239" s="271">
        <v>131025</v>
      </c>
      <c r="B239" s="271" t="s">
        <v>342</v>
      </c>
      <c r="C239" s="272">
        <v>0</v>
      </c>
      <c r="D239" s="272">
        <v>0</v>
      </c>
      <c r="E239" s="272">
        <v>0</v>
      </c>
      <c r="F239" s="272">
        <v>0</v>
      </c>
      <c r="G239" s="272">
        <v>0</v>
      </c>
      <c r="H239" s="272">
        <f t="shared" si="3"/>
        <v>0</v>
      </c>
      <c r="I239" s="272">
        <v>0</v>
      </c>
    </row>
    <row r="240" spans="1:9" hidden="1" x14ac:dyDescent="0.2">
      <c r="A240" s="271">
        <v>131030</v>
      </c>
      <c r="B240" s="271" t="s">
        <v>343</v>
      </c>
      <c r="C240" s="272">
        <v>0</v>
      </c>
      <c r="D240" s="272">
        <v>0</v>
      </c>
      <c r="E240" s="272">
        <v>0</v>
      </c>
      <c r="F240" s="272">
        <v>0</v>
      </c>
      <c r="G240" s="272">
        <v>0</v>
      </c>
      <c r="H240" s="272">
        <f t="shared" si="3"/>
        <v>0</v>
      </c>
      <c r="I240" s="272">
        <v>0</v>
      </c>
    </row>
    <row r="241" spans="1:9" hidden="1" x14ac:dyDescent="0.2">
      <c r="A241" s="271">
        <v>131040</v>
      </c>
      <c r="B241" s="271" t="s">
        <v>344</v>
      </c>
      <c r="C241" s="272">
        <v>0</v>
      </c>
      <c r="D241" s="272">
        <v>0</v>
      </c>
      <c r="E241" s="272">
        <v>0</v>
      </c>
      <c r="F241" s="272">
        <v>0</v>
      </c>
      <c r="G241" s="272">
        <v>0</v>
      </c>
      <c r="H241" s="272">
        <f t="shared" si="3"/>
        <v>0</v>
      </c>
      <c r="I241" s="272">
        <v>0</v>
      </c>
    </row>
    <row r="242" spans="1:9" hidden="1" x14ac:dyDescent="0.2">
      <c r="A242" s="271">
        <v>131099</v>
      </c>
      <c r="B242" s="271" t="s">
        <v>345</v>
      </c>
      <c r="C242" s="272">
        <v>0</v>
      </c>
      <c r="D242" s="272">
        <v>0</v>
      </c>
      <c r="E242" s="272">
        <v>0</v>
      </c>
      <c r="F242" s="272">
        <v>0</v>
      </c>
      <c r="G242" s="272">
        <v>0</v>
      </c>
      <c r="H242" s="272">
        <f t="shared" si="3"/>
        <v>0</v>
      </c>
      <c r="I242" s="272">
        <v>0</v>
      </c>
    </row>
    <row r="243" spans="1:9" hidden="1" x14ac:dyDescent="0.2">
      <c r="A243" s="269">
        <v>131500</v>
      </c>
      <c r="B243" s="269" t="s">
        <v>346</v>
      </c>
      <c r="C243" s="270">
        <v>0</v>
      </c>
      <c r="D243" s="270">
        <v>0</v>
      </c>
      <c r="E243" s="270">
        <v>0</v>
      </c>
      <c r="F243" s="270">
        <v>0</v>
      </c>
      <c r="G243" s="270">
        <v>0</v>
      </c>
      <c r="H243" s="270">
        <f t="shared" si="3"/>
        <v>0</v>
      </c>
      <c r="I243" s="270">
        <v>0</v>
      </c>
    </row>
    <row r="244" spans="1:9" hidden="1" x14ac:dyDescent="0.2">
      <c r="A244" s="271">
        <v>131501</v>
      </c>
      <c r="B244" s="271" t="s">
        <v>347</v>
      </c>
      <c r="C244" s="272">
        <v>0</v>
      </c>
      <c r="D244" s="272">
        <v>0</v>
      </c>
      <c r="E244" s="272">
        <v>0</v>
      </c>
      <c r="F244" s="272">
        <v>0</v>
      </c>
      <c r="G244" s="272">
        <v>0</v>
      </c>
      <c r="H244" s="272">
        <f t="shared" si="3"/>
        <v>0</v>
      </c>
      <c r="I244" s="272">
        <v>0</v>
      </c>
    </row>
    <row r="245" spans="1:9" hidden="1" x14ac:dyDescent="0.2">
      <c r="A245" s="271">
        <v>131502</v>
      </c>
      <c r="B245" s="271" t="s">
        <v>348</v>
      </c>
      <c r="C245" s="272">
        <v>0</v>
      </c>
      <c r="D245" s="272">
        <v>0</v>
      </c>
      <c r="E245" s="272">
        <v>0</v>
      </c>
      <c r="F245" s="272">
        <v>0</v>
      </c>
      <c r="G245" s="272">
        <v>0</v>
      </c>
      <c r="H245" s="272">
        <f t="shared" si="3"/>
        <v>0</v>
      </c>
      <c r="I245" s="272">
        <v>0</v>
      </c>
    </row>
    <row r="246" spans="1:9" hidden="1" x14ac:dyDescent="0.2">
      <c r="A246" s="271">
        <v>131503</v>
      </c>
      <c r="B246" s="271" t="s">
        <v>349</v>
      </c>
      <c r="C246" s="272">
        <v>0</v>
      </c>
      <c r="D246" s="272">
        <v>0</v>
      </c>
      <c r="E246" s="272">
        <v>0</v>
      </c>
      <c r="F246" s="272">
        <v>0</v>
      </c>
      <c r="G246" s="272">
        <v>0</v>
      </c>
      <c r="H246" s="272">
        <f t="shared" si="3"/>
        <v>0</v>
      </c>
      <c r="I246" s="272">
        <v>0</v>
      </c>
    </row>
    <row r="247" spans="1:9" hidden="1" x14ac:dyDescent="0.2">
      <c r="A247" s="271">
        <v>131599</v>
      </c>
      <c r="B247" s="271" t="s">
        <v>350</v>
      </c>
      <c r="C247" s="272">
        <v>0</v>
      </c>
      <c r="D247" s="272">
        <v>0</v>
      </c>
      <c r="E247" s="272">
        <v>0</v>
      </c>
      <c r="F247" s="272">
        <v>0</v>
      </c>
      <c r="G247" s="272">
        <v>0</v>
      </c>
      <c r="H247" s="272">
        <f t="shared" si="3"/>
        <v>0</v>
      </c>
      <c r="I247" s="272">
        <v>0</v>
      </c>
    </row>
    <row r="248" spans="1:9" x14ac:dyDescent="0.2">
      <c r="A248" s="266">
        <v>140000</v>
      </c>
      <c r="B248" s="266" t="s">
        <v>351</v>
      </c>
      <c r="C248" s="267">
        <v>7424037945</v>
      </c>
      <c r="D248" s="267">
        <v>7722783586</v>
      </c>
      <c r="E248" s="267">
        <v>7798716269</v>
      </c>
      <c r="F248" s="267">
        <v>9113565492</v>
      </c>
      <c r="G248" s="267">
        <v>9233263681</v>
      </c>
      <c r="H248" s="267">
        <f t="shared" si="3"/>
        <v>10282000000</v>
      </c>
      <c r="I248" s="267">
        <v>10003558040</v>
      </c>
    </row>
    <row r="249" spans="1:9" hidden="1" x14ac:dyDescent="0.2">
      <c r="A249" s="269">
        <v>140400</v>
      </c>
      <c r="B249" s="269" t="s">
        <v>352</v>
      </c>
      <c r="C249" s="270">
        <v>0</v>
      </c>
      <c r="D249" s="270">
        <v>0</v>
      </c>
      <c r="E249" s="270">
        <v>0</v>
      </c>
      <c r="F249" s="270">
        <v>0</v>
      </c>
      <c r="G249" s="270">
        <v>0</v>
      </c>
      <c r="H249" s="270">
        <f t="shared" si="3"/>
        <v>0</v>
      </c>
      <c r="I249" s="270">
        <v>0</v>
      </c>
    </row>
    <row r="250" spans="1:9" hidden="1" x14ac:dyDescent="0.2">
      <c r="A250" s="271">
        <v>140405</v>
      </c>
      <c r="B250" s="271" t="s">
        <v>353</v>
      </c>
      <c r="C250" s="272">
        <v>0</v>
      </c>
      <c r="D250" s="272">
        <v>0</v>
      </c>
      <c r="E250" s="272">
        <v>0</v>
      </c>
      <c r="F250" s="272">
        <v>0</v>
      </c>
      <c r="G250" s="272">
        <v>0</v>
      </c>
      <c r="H250" s="272">
        <f t="shared" si="3"/>
        <v>0</v>
      </c>
      <c r="I250" s="272">
        <v>0</v>
      </c>
    </row>
    <row r="251" spans="1:9" hidden="1" x14ac:dyDescent="0.2">
      <c r="A251" s="271">
        <v>140410</v>
      </c>
      <c r="B251" s="271" t="s">
        <v>354</v>
      </c>
      <c r="C251" s="272">
        <v>0</v>
      </c>
      <c r="D251" s="272">
        <v>0</v>
      </c>
      <c r="E251" s="272">
        <v>0</v>
      </c>
      <c r="F251" s="272">
        <v>0</v>
      </c>
      <c r="G251" s="272">
        <v>0</v>
      </c>
      <c r="H251" s="272">
        <f t="shared" si="3"/>
        <v>0</v>
      </c>
      <c r="I251" s="272">
        <v>0</v>
      </c>
    </row>
    <row r="252" spans="1:9" hidden="1" x14ac:dyDescent="0.2">
      <c r="A252" s="271">
        <v>140415</v>
      </c>
      <c r="B252" s="271" t="s">
        <v>355</v>
      </c>
      <c r="C252" s="272">
        <v>0</v>
      </c>
      <c r="D252" s="272">
        <v>0</v>
      </c>
      <c r="E252" s="272">
        <v>0</v>
      </c>
      <c r="F252" s="272">
        <v>0</v>
      </c>
      <c r="G252" s="272">
        <v>0</v>
      </c>
      <c r="H252" s="272">
        <f t="shared" si="3"/>
        <v>0</v>
      </c>
      <c r="I252" s="272">
        <v>0</v>
      </c>
    </row>
    <row r="253" spans="1:9" hidden="1" x14ac:dyDescent="0.2">
      <c r="A253" s="271">
        <v>140420</v>
      </c>
      <c r="B253" s="271" t="s">
        <v>356</v>
      </c>
      <c r="C253" s="272">
        <v>0</v>
      </c>
      <c r="D253" s="272">
        <v>0</v>
      </c>
      <c r="E253" s="272">
        <v>0</v>
      </c>
      <c r="F253" s="272">
        <v>0</v>
      </c>
      <c r="G253" s="272">
        <v>0</v>
      </c>
      <c r="H253" s="272">
        <f t="shared" si="3"/>
        <v>0</v>
      </c>
      <c r="I253" s="272">
        <v>0</v>
      </c>
    </row>
    <row r="254" spans="1:9" hidden="1" x14ac:dyDescent="0.2">
      <c r="A254" s="271">
        <v>140425</v>
      </c>
      <c r="B254" s="271" t="s">
        <v>357</v>
      </c>
      <c r="C254" s="272">
        <v>0</v>
      </c>
      <c r="D254" s="272">
        <v>0</v>
      </c>
      <c r="E254" s="272">
        <v>0</v>
      </c>
      <c r="F254" s="272">
        <v>0</v>
      </c>
      <c r="G254" s="272">
        <v>0</v>
      </c>
      <c r="H254" s="272">
        <f t="shared" si="3"/>
        <v>0</v>
      </c>
      <c r="I254" s="272">
        <v>0</v>
      </c>
    </row>
    <row r="255" spans="1:9" hidden="1" x14ac:dyDescent="0.2">
      <c r="A255" s="269">
        <v>140500</v>
      </c>
      <c r="B255" s="269" t="s">
        <v>358</v>
      </c>
      <c r="C255" s="270">
        <v>0</v>
      </c>
      <c r="D255" s="270">
        <v>0</v>
      </c>
      <c r="E255" s="270">
        <v>0</v>
      </c>
      <c r="F255" s="270">
        <v>0</v>
      </c>
      <c r="G255" s="270">
        <v>0</v>
      </c>
      <c r="H255" s="270">
        <f t="shared" si="3"/>
        <v>0</v>
      </c>
      <c r="I255" s="270">
        <v>0</v>
      </c>
    </row>
    <row r="256" spans="1:9" hidden="1" x14ac:dyDescent="0.2">
      <c r="A256" s="271">
        <v>140505</v>
      </c>
      <c r="B256" s="271" t="s">
        <v>353</v>
      </c>
      <c r="C256" s="272">
        <v>0</v>
      </c>
      <c r="D256" s="272">
        <v>0</v>
      </c>
      <c r="E256" s="272">
        <v>0</v>
      </c>
      <c r="F256" s="272">
        <v>0</v>
      </c>
      <c r="G256" s="272">
        <v>0</v>
      </c>
      <c r="H256" s="272">
        <f t="shared" si="3"/>
        <v>0</v>
      </c>
      <c r="I256" s="272">
        <v>0</v>
      </c>
    </row>
    <row r="257" spans="1:9" hidden="1" x14ac:dyDescent="0.2">
      <c r="A257" s="271">
        <v>140510</v>
      </c>
      <c r="B257" s="271" t="s">
        <v>354</v>
      </c>
      <c r="C257" s="272">
        <v>0</v>
      </c>
      <c r="D257" s="272">
        <v>0</v>
      </c>
      <c r="E257" s="272">
        <v>0</v>
      </c>
      <c r="F257" s="272">
        <v>0</v>
      </c>
      <c r="G257" s="272">
        <v>0</v>
      </c>
      <c r="H257" s="272">
        <f t="shared" si="3"/>
        <v>0</v>
      </c>
      <c r="I257" s="272">
        <v>0</v>
      </c>
    </row>
    <row r="258" spans="1:9" hidden="1" x14ac:dyDescent="0.2">
      <c r="A258" s="271">
        <v>140515</v>
      </c>
      <c r="B258" s="271" t="s">
        <v>355</v>
      </c>
      <c r="C258" s="272">
        <v>0</v>
      </c>
      <c r="D258" s="272">
        <v>0</v>
      </c>
      <c r="E258" s="272">
        <v>0</v>
      </c>
      <c r="F258" s="272">
        <v>0</v>
      </c>
      <c r="G258" s="272">
        <v>0</v>
      </c>
      <c r="H258" s="272">
        <f t="shared" si="3"/>
        <v>0</v>
      </c>
      <c r="I258" s="272">
        <v>0</v>
      </c>
    </row>
    <row r="259" spans="1:9" hidden="1" x14ac:dyDescent="0.2">
      <c r="A259" s="271">
        <v>140520</v>
      </c>
      <c r="B259" s="271" t="s">
        <v>356</v>
      </c>
      <c r="C259" s="272">
        <v>0</v>
      </c>
      <c r="D259" s="272">
        <v>0</v>
      </c>
      <c r="E259" s="272">
        <v>0</v>
      </c>
      <c r="F259" s="272">
        <v>0</v>
      </c>
      <c r="G259" s="272">
        <v>0</v>
      </c>
      <c r="H259" s="272">
        <f t="shared" ref="H259:H322" si="4">IFERROR(CEILING(+I259*(1+((+I259/G259-1)/3)),1000000),0)</f>
        <v>0</v>
      </c>
      <c r="I259" s="272">
        <v>0</v>
      </c>
    </row>
    <row r="260" spans="1:9" hidden="1" x14ac:dyDescent="0.2">
      <c r="A260" s="271">
        <v>140525</v>
      </c>
      <c r="B260" s="271" t="s">
        <v>357</v>
      </c>
      <c r="C260" s="272">
        <v>0</v>
      </c>
      <c r="D260" s="272">
        <v>0</v>
      </c>
      <c r="E260" s="272">
        <v>0</v>
      </c>
      <c r="F260" s="272">
        <v>0</v>
      </c>
      <c r="G260" s="272">
        <v>0</v>
      </c>
      <c r="H260" s="272">
        <f t="shared" si="4"/>
        <v>0</v>
      </c>
      <c r="I260" s="272">
        <v>0</v>
      </c>
    </row>
    <row r="261" spans="1:9" hidden="1" x14ac:dyDescent="0.2">
      <c r="A261" s="269">
        <v>140600</v>
      </c>
      <c r="B261" s="269" t="s">
        <v>359</v>
      </c>
      <c r="C261" s="270">
        <v>0</v>
      </c>
      <c r="D261" s="270">
        <v>0</v>
      </c>
      <c r="E261" s="270">
        <v>0</v>
      </c>
      <c r="F261" s="270">
        <v>0</v>
      </c>
      <c r="G261" s="270">
        <v>0</v>
      </c>
      <c r="H261" s="270">
        <f t="shared" si="4"/>
        <v>0</v>
      </c>
      <c r="I261" s="270">
        <v>0</v>
      </c>
    </row>
    <row r="262" spans="1:9" hidden="1" x14ac:dyDescent="0.2">
      <c r="A262" s="271">
        <v>140605</v>
      </c>
      <c r="B262" s="271" t="s">
        <v>353</v>
      </c>
      <c r="C262" s="272">
        <v>0</v>
      </c>
      <c r="D262" s="272">
        <v>0</v>
      </c>
      <c r="E262" s="272">
        <v>0</v>
      </c>
      <c r="F262" s="272">
        <v>0</v>
      </c>
      <c r="G262" s="272">
        <v>0</v>
      </c>
      <c r="H262" s="272">
        <f t="shared" si="4"/>
        <v>0</v>
      </c>
      <c r="I262" s="272">
        <v>0</v>
      </c>
    </row>
    <row r="263" spans="1:9" hidden="1" x14ac:dyDescent="0.2">
      <c r="A263" s="271">
        <v>140610</v>
      </c>
      <c r="B263" s="271" t="s">
        <v>354</v>
      </c>
      <c r="C263" s="272">
        <v>0</v>
      </c>
      <c r="D263" s="272">
        <v>0</v>
      </c>
      <c r="E263" s="272">
        <v>0</v>
      </c>
      <c r="F263" s="272">
        <v>0</v>
      </c>
      <c r="G263" s="272">
        <v>0</v>
      </c>
      <c r="H263" s="272">
        <f t="shared" si="4"/>
        <v>0</v>
      </c>
      <c r="I263" s="272">
        <v>0</v>
      </c>
    </row>
    <row r="264" spans="1:9" hidden="1" x14ac:dyDescent="0.2">
      <c r="A264" s="271">
        <v>140615</v>
      </c>
      <c r="B264" s="271" t="s">
        <v>355</v>
      </c>
      <c r="C264" s="272">
        <v>0</v>
      </c>
      <c r="D264" s="272">
        <v>0</v>
      </c>
      <c r="E264" s="272">
        <v>0</v>
      </c>
      <c r="F264" s="272">
        <v>0</v>
      </c>
      <c r="G264" s="272">
        <v>0</v>
      </c>
      <c r="H264" s="272">
        <f t="shared" si="4"/>
        <v>0</v>
      </c>
      <c r="I264" s="272">
        <v>0</v>
      </c>
    </row>
    <row r="265" spans="1:9" hidden="1" x14ac:dyDescent="0.2">
      <c r="A265" s="271">
        <v>140620</v>
      </c>
      <c r="B265" s="271" t="s">
        <v>356</v>
      </c>
      <c r="C265" s="272">
        <v>0</v>
      </c>
      <c r="D265" s="272">
        <v>0</v>
      </c>
      <c r="E265" s="272">
        <v>0</v>
      </c>
      <c r="F265" s="272">
        <v>0</v>
      </c>
      <c r="G265" s="272">
        <v>0</v>
      </c>
      <c r="H265" s="272">
        <f t="shared" si="4"/>
        <v>0</v>
      </c>
      <c r="I265" s="272">
        <v>0</v>
      </c>
    </row>
    <row r="266" spans="1:9" hidden="1" x14ac:dyDescent="0.2">
      <c r="A266" s="271">
        <v>140625</v>
      </c>
      <c r="B266" s="271" t="s">
        <v>357</v>
      </c>
      <c r="C266" s="272">
        <v>0</v>
      </c>
      <c r="D266" s="272">
        <v>0</v>
      </c>
      <c r="E266" s="272">
        <v>0</v>
      </c>
      <c r="F266" s="272">
        <v>0</v>
      </c>
      <c r="G266" s="272">
        <v>0</v>
      </c>
      <c r="H266" s="272">
        <f t="shared" si="4"/>
        <v>0</v>
      </c>
      <c r="I266" s="272">
        <v>0</v>
      </c>
    </row>
    <row r="267" spans="1:9" hidden="1" x14ac:dyDescent="0.2">
      <c r="A267" s="269">
        <v>140700</v>
      </c>
      <c r="B267" s="269" t="s">
        <v>360</v>
      </c>
      <c r="C267" s="270">
        <v>0</v>
      </c>
      <c r="D267" s="270">
        <v>0</v>
      </c>
      <c r="E267" s="270">
        <v>0</v>
      </c>
      <c r="F267" s="270">
        <v>0</v>
      </c>
      <c r="G267" s="270">
        <v>0</v>
      </c>
      <c r="H267" s="270">
        <f t="shared" si="4"/>
        <v>0</v>
      </c>
      <c r="I267" s="270">
        <v>0</v>
      </c>
    </row>
    <row r="268" spans="1:9" hidden="1" x14ac:dyDescent="0.2">
      <c r="A268" s="271">
        <v>140705</v>
      </c>
      <c r="B268" s="271" t="s">
        <v>353</v>
      </c>
      <c r="C268" s="272">
        <v>0</v>
      </c>
      <c r="D268" s="272">
        <v>0</v>
      </c>
      <c r="E268" s="272">
        <v>0</v>
      </c>
      <c r="F268" s="272">
        <v>0</v>
      </c>
      <c r="G268" s="272">
        <v>0</v>
      </c>
      <c r="H268" s="272">
        <f t="shared" si="4"/>
        <v>0</v>
      </c>
      <c r="I268" s="272">
        <v>0</v>
      </c>
    </row>
    <row r="269" spans="1:9" hidden="1" x14ac:dyDescent="0.2">
      <c r="A269" s="271">
        <v>140710</v>
      </c>
      <c r="B269" s="271" t="s">
        <v>354</v>
      </c>
      <c r="C269" s="272">
        <v>0</v>
      </c>
      <c r="D269" s="272">
        <v>0</v>
      </c>
      <c r="E269" s="272">
        <v>0</v>
      </c>
      <c r="F269" s="272">
        <v>0</v>
      </c>
      <c r="G269" s="272">
        <v>0</v>
      </c>
      <c r="H269" s="272">
        <f t="shared" si="4"/>
        <v>0</v>
      </c>
      <c r="I269" s="272">
        <v>0</v>
      </c>
    </row>
    <row r="270" spans="1:9" hidden="1" x14ac:dyDescent="0.2">
      <c r="A270" s="271">
        <v>140715</v>
      </c>
      <c r="B270" s="271" t="s">
        <v>355</v>
      </c>
      <c r="C270" s="272">
        <v>0</v>
      </c>
      <c r="D270" s="272">
        <v>0</v>
      </c>
      <c r="E270" s="272">
        <v>0</v>
      </c>
      <c r="F270" s="272">
        <v>0</v>
      </c>
      <c r="G270" s="272">
        <v>0</v>
      </c>
      <c r="H270" s="272">
        <f t="shared" si="4"/>
        <v>0</v>
      </c>
      <c r="I270" s="272">
        <v>0</v>
      </c>
    </row>
    <row r="271" spans="1:9" hidden="1" x14ac:dyDescent="0.2">
      <c r="A271" s="271">
        <v>140720</v>
      </c>
      <c r="B271" s="271" t="s">
        <v>356</v>
      </c>
      <c r="C271" s="272">
        <v>0</v>
      </c>
      <c r="D271" s="272">
        <v>0</v>
      </c>
      <c r="E271" s="272">
        <v>0</v>
      </c>
      <c r="F271" s="272">
        <v>0</v>
      </c>
      <c r="G271" s="272">
        <v>0</v>
      </c>
      <c r="H271" s="272">
        <f t="shared" si="4"/>
        <v>0</v>
      </c>
      <c r="I271" s="272">
        <v>0</v>
      </c>
    </row>
    <row r="272" spans="1:9" hidden="1" x14ac:dyDescent="0.2">
      <c r="A272" s="271">
        <v>140725</v>
      </c>
      <c r="B272" s="271" t="s">
        <v>357</v>
      </c>
      <c r="C272" s="272">
        <v>0</v>
      </c>
      <c r="D272" s="272">
        <v>0</v>
      </c>
      <c r="E272" s="272">
        <v>0</v>
      </c>
      <c r="F272" s="272">
        <v>0</v>
      </c>
      <c r="G272" s="272">
        <v>0</v>
      </c>
      <c r="H272" s="272">
        <f t="shared" si="4"/>
        <v>0</v>
      </c>
      <c r="I272" s="272">
        <v>0</v>
      </c>
    </row>
    <row r="273" spans="1:9" hidden="1" x14ac:dyDescent="0.2">
      <c r="A273" s="269">
        <v>140800</v>
      </c>
      <c r="B273" s="269" t="s">
        <v>361</v>
      </c>
      <c r="C273" s="270">
        <v>0</v>
      </c>
      <c r="D273" s="270">
        <v>0</v>
      </c>
      <c r="E273" s="270">
        <v>0</v>
      </c>
      <c r="F273" s="270">
        <v>0</v>
      </c>
      <c r="G273" s="270">
        <v>0</v>
      </c>
      <c r="H273" s="270">
        <f t="shared" si="4"/>
        <v>0</v>
      </c>
      <c r="I273" s="270">
        <v>0</v>
      </c>
    </row>
    <row r="274" spans="1:9" hidden="1" x14ac:dyDescent="0.2">
      <c r="A274" s="271">
        <v>140805</v>
      </c>
      <c r="B274" s="271" t="s">
        <v>353</v>
      </c>
      <c r="C274" s="272">
        <v>0</v>
      </c>
      <c r="D274" s="272">
        <v>0</v>
      </c>
      <c r="E274" s="272">
        <v>0</v>
      </c>
      <c r="F274" s="272">
        <v>0</v>
      </c>
      <c r="G274" s="272">
        <v>0</v>
      </c>
      <c r="H274" s="272">
        <f t="shared" si="4"/>
        <v>0</v>
      </c>
      <c r="I274" s="272">
        <v>0</v>
      </c>
    </row>
    <row r="275" spans="1:9" hidden="1" x14ac:dyDescent="0.2">
      <c r="A275" s="271">
        <v>140810</v>
      </c>
      <c r="B275" s="271" t="s">
        <v>354</v>
      </c>
      <c r="C275" s="272">
        <v>0</v>
      </c>
      <c r="D275" s="272">
        <v>0</v>
      </c>
      <c r="E275" s="272">
        <v>0</v>
      </c>
      <c r="F275" s="272">
        <v>0</v>
      </c>
      <c r="G275" s="272">
        <v>0</v>
      </c>
      <c r="H275" s="272">
        <f t="shared" si="4"/>
        <v>0</v>
      </c>
      <c r="I275" s="272">
        <v>0</v>
      </c>
    </row>
    <row r="276" spans="1:9" hidden="1" x14ac:dyDescent="0.2">
      <c r="A276" s="271">
        <v>140815</v>
      </c>
      <c r="B276" s="271" t="s">
        <v>355</v>
      </c>
      <c r="C276" s="272">
        <v>0</v>
      </c>
      <c r="D276" s="272">
        <v>0</v>
      </c>
      <c r="E276" s="272">
        <v>0</v>
      </c>
      <c r="F276" s="272">
        <v>0</v>
      </c>
      <c r="G276" s="272">
        <v>0</v>
      </c>
      <c r="H276" s="272">
        <f t="shared" si="4"/>
        <v>0</v>
      </c>
      <c r="I276" s="272">
        <v>0</v>
      </c>
    </row>
    <row r="277" spans="1:9" hidden="1" x14ac:dyDescent="0.2">
      <c r="A277" s="271">
        <v>140820</v>
      </c>
      <c r="B277" s="271" t="s">
        <v>356</v>
      </c>
      <c r="C277" s="272">
        <v>0</v>
      </c>
      <c r="D277" s="272">
        <v>0</v>
      </c>
      <c r="E277" s="272">
        <v>0</v>
      </c>
      <c r="F277" s="272">
        <v>0</v>
      </c>
      <c r="G277" s="272">
        <v>0</v>
      </c>
      <c r="H277" s="272">
        <f t="shared" si="4"/>
        <v>0</v>
      </c>
      <c r="I277" s="272">
        <v>0</v>
      </c>
    </row>
    <row r="278" spans="1:9" hidden="1" x14ac:dyDescent="0.2">
      <c r="A278" s="271">
        <v>140825</v>
      </c>
      <c r="B278" s="271" t="s">
        <v>357</v>
      </c>
      <c r="C278" s="272">
        <v>0</v>
      </c>
      <c r="D278" s="272">
        <v>0</v>
      </c>
      <c r="E278" s="272">
        <v>0</v>
      </c>
      <c r="F278" s="272">
        <v>0</v>
      </c>
      <c r="G278" s="272">
        <v>0</v>
      </c>
      <c r="H278" s="272">
        <f t="shared" si="4"/>
        <v>0</v>
      </c>
      <c r="I278" s="272">
        <v>0</v>
      </c>
    </row>
    <row r="279" spans="1:9" hidden="1" x14ac:dyDescent="0.2">
      <c r="A279" s="269">
        <v>140900</v>
      </c>
      <c r="B279" s="269" t="s">
        <v>362</v>
      </c>
      <c r="C279" s="270">
        <v>0</v>
      </c>
      <c r="D279" s="270">
        <v>0</v>
      </c>
      <c r="E279" s="270">
        <v>0</v>
      </c>
      <c r="F279" s="270">
        <v>0</v>
      </c>
      <c r="G279" s="270">
        <v>0</v>
      </c>
      <c r="H279" s="270">
        <f t="shared" si="4"/>
        <v>0</v>
      </c>
      <c r="I279" s="270">
        <v>0</v>
      </c>
    </row>
    <row r="280" spans="1:9" hidden="1" x14ac:dyDescent="0.2">
      <c r="A280" s="271">
        <v>140905</v>
      </c>
      <c r="B280" s="271" t="s">
        <v>353</v>
      </c>
      <c r="C280" s="272">
        <v>0</v>
      </c>
      <c r="D280" s="272">
        <v>0</v>
      </c>
      <c r="E280" s="272">
        <v>0</v>
      </c>
      <c r="F280" s="272">
        <v>0</v>
      </c>
      <c r="G280" s="272">
        <v>0</v>
      </c>
      <c r="H280" s="272">
        <f t="shared" si="4"/>
        <v>0</v>
      </c>
      <c r="I280" s="272">
        <v>0</v>
      </c>
    </row>
    <row r="281" spans="1:9" hidden="1" x14ac:dyDescent="0.2">
      <c r="A281" s="271">
        <v>140910</v>
      </c>
      <c r="B281" s="271" t="s">
        <v>354</v>
      </c>
      <c r="C281" s="272">
        <v>0</v>
      </c>
      <c r="D281" s="272">
        <v>0</v>
      </c>
      <c r="E281" s="272">
        <v>0</v>
      </c>
      <c r="F281" s="272">
        <v>0</v>
      </c>
      <c r="G281" s="272">
        <v>0</v>
      </c>
      <c r="H281" s="272">
        <f t="shared" si="4"/>
        <v>0</v>
      </c>
      <c r="I281" s="272">
        <v>0</v>
      </c>
    </row>
    <row r="282" spans="1:9" hidden="1" x14ac:dyDescent="0.2">
      <c r="A282" s="271">
        <v>140915</v>
      </c>
      <c r="B282" s="271" t="s">
        <v>355</v>
      </c>
      <c r="C282" s="272">
        <v>0</v>
      </c>
      <c r="D282" s="272">
        <v>0</v>
      </c>
      <c r="E282" s="272">
        <v>0</v>
      </c>
      <c r="F282" s="272">
        <v>0</v>
      </c>
      <c r="G282" s="272">
        <v>0</v>
      </c>
      <c r="H282" s="272">
        <f t="shared" si="4"/>
        <v>0</v>
      </c>
      <c r="I282" s="272">
        <v>0</v>
      </c>
    </row>
    <row r="283" spans="1:9" hidden="1" x14ac:dyDescent="0.2">
      <c r="A283" s="271">
        <v>140920</v>
      </c>
      <c r="B283" s="271" t="s">
        <v>356</v>
      </c>
      <c r="C283" s="272">
        <v>0</v>
      </c>
      <c r="D283" s="272">
        <v>0</v>
      </c>
      <c r="E283" s="272">
        <v>0</v>
      </c>
      <c r="F283" s="272">
        <v>0</v>
      </c>
      <c r="G283" s="272">
        <v>0</v>
      </c>
      <c r="H283" s="272">
        <f t="shared" si="4"/>
        <v>0</v>
      </c>
      <c r="I283" s="272">
        <v>0</v>
      </c>
    </row>
    <row r="284" spans="1:9" hidden="1" x14ac:dyDescent="0.2">
      <c r="A284" s="271">
        <v>140925</v>
      </c>
      <c r="B284" s="271" t="s">
        <v>357</v>
      </c>
      <c r="C284" s="272">
        <v>0</v>
      </c>
      <c r="D284" s="272">
        <v>0</v>
      </c>
      <c r="E284" s="272">
        <v>0</v>
      </c>
      <c r="F284" s="272">
        <v>0</v>
      </c>
      <c r="G284" s="272">
        <v>0</v>
      </c>
      <c r="H284" s="272">
        <f t="shared" si="4"/>
        <v>0</v>
      </c>
      <c r="I284" s="272">
        <v>0</v>
      </c>
    </row>
    <row r="285" spans="1:9" hidden="1" x14ac:dyDescent="0.2">
      <c r="A285" s="269">
        <v>141000</v>
      </c>
      <c r="B285" s="269" t="s">
        <v>363</v>
      </c>
      <c r="C285" s="270">
        <v>0</v>
      </c>
      <c r="D285" s="270">
        <v>0</v>
      </c>
      <c r="E285" s="270">
        <v>0</v>
      </c>
      <c r="F285" s="270">
        <v>0</v>
      </c>
      <c r="G285" s="270">
        <v>0</v>
      </c>
      <c r="H285" s="270">
        <f t="shared" si="4"/>
        <v>0</v>
      </c>
      <c r="I285" s="270">
        <v>0</v>
      </c>
    </row>
    <row r="286" spans="1:9" hidden="1" x14ac:dyDescent="0.2">
      <c r="A286" s="271">
        <v>141005</v>
      </c>
      <c r="B286" s="271" t="s">
        <v>353</v>
      </c>
      <c r="C286" s="272">
        <v>0</v>
      </c>
      <c r="D286" s="272">
        <v>0</v>
      </c>
      <c r="E286" s="272">
        <v>0</v>
      </c>
      <c r="F286" s="272">
        <v>0</v>
      </c>
      <c r="G286" s="272">
        <v>0</v>
      </c>
      <c r="H286" s="272">
        <f t="shared" si="4"/>
        <v>0</v>
      </c>
      <c r="I286" s="272">
        <v>0</v>
      </c>
    </row>
    <row r="287" spans="1:9" hidden="1" x14ac:dyDescent="0.2">
      <c r="A287" s="271">
        <v>141010</v>
      </c>
      <c r="B287" s="271" t="s">
        <v>354</v>
      </c>
      <c r="C287" s="272">
        <v>0</v>
      </c>
      <c r="D287" s="272">
        <v>0</v>
      </c>
      <c r="E287" s="272">
        <v>0</v>
      </c>
      <c r="F287" s="272">
        <v>0</v>
      </c>
      <c r="G287" s="272">
        <v>0</v>
      </c>
      <c r="H287" s="272">
        <f t="shared" si="4"/>
        <v>0</v>
      </c>
      <c r="I287" s="272">
        <v>0</v>
      </c>
    </row>
    <row r="288" spans="1:9" hidden="1" x14ac:dyDescent="0.2">
      <c r="A288" s="271">
        <v>141015</v>
      </c>
      <c r="B288" s="271" t="s">
        <v>355</v>
      </c>
      <c r="C288" s="272">
        <v>0</v>
      </c>
      <c r="D288" s="272">
        <v>0</v>
      </c>
      <c r="E288" s="272">
        <v>0</v>
      </c>
      <c r="F288" s="272">
        <v>0</v>
      </c>
      <c r="G288" s="272">
        <v>0</v>
      </c>
      <c r="H288" s="272">
        <f t="shared" si="4"/>
        <v>0</v>
      </c>
      <c r="I288" s="272">
        <v>0</v>
      </c>
    </row>
    <row r="289" spans="1:9" hidden="1" x14ac:dyDescent="0.2">
      <c r="A289" s="271">
        <v>141020</v>
      </c>
      <c r="B289" s="271" t="s">
        <v>356</v>
      </c>
      <c r="C289" s="272">
        <v>0</v>
      </c>
      <c r="D289" s="272">
        <v>0</v>
      </c>
      <c r="E289" s="272">
        <v>0</v>
      </c>
      <c r="F289" s="272">
        <v>0</v>
      </c>
      <c r="G289" s="272">
        <v>0</v>
      </c>
      <c r="H289" s="272">
        <f t="shared" si="4"/>
        <v>0</v>
      </c>
      <c r="I289" s="272">
        <v>0</v>
      </c>
    </row>
    <row r="290" spans="1:9" hidden="1" x14ac:dyDescent="0.2">
      <c r="A290" s="271">
        <v>141025</v>
      </c>
      <c r="B290" s="271" t="s">
        <v>357</v>
      </c>
      <c r="C290" s="272">
        <v>0</v>
      </c>
      <c r="D290" s="272">
        <v>0</v>
      </c>
      <c r="E290" s="272">
        <v>0</v>
      </c>
      <c r="F290" s="272">
        <v>0</v>
      </c>
      <c r="G290" s="272">
        <v>0</v>
      </c>
      <c r="H290" s="272">
        <f t="shared" si="4"/>
        <v>0</v>
      </c>
      <c r="I290" s="272">
        <v>0</v>
      </c>
    </row>
    <row r="291" spans="1:9" x14ac:dyDescent="0.2">
      <c r="A291" s="269">
        <v>141100</v>
      </c>
      <c r="B291" s="269" t="s">
        <v>364</v>
      </c>
      <c r="C291" s="270">
        <v>241509145</v>
      </c>
      <c r="D291" s="270">
        <v>203397009</v>
      </c>
      <c r="E291" s="270">
        <v>204551039</v>
      </c>
      <c r="F291" s="270">
        <v>180033115</v>
      </c>
      <c r="G291" s="270">
        <v>107474723</v>
      </c>
      <c r="H291" s="270">
        <f t="shared" si="4"/>
        <v>338000000</v>
      </c>
      <c r="I291" s="270">
        <v>239304247</v>
      </c>
    </row>
    <row r="292" spans="1:9" x14ac:dyDescent="0.2">
      <c r="A292" s="271">
        <v>141105</v>
      </c>
      <c r="B292" s="271" t="s">
        <v>353</v>
      </c>
      <c r="C292" s="272">
        <v>241509145</v>
      </c>
      <c r="D292" s="272">
        <v>203397009</v>
      </c>
      <c r="E292" s="272">
        <v>204551039</v>
      </c>
      <c r="F292" s="272">
        <v>180033115</v>
      </c>
      <c r="G292" s="272">
        <v>107474723</v>
      </c>
      <c r="H292" s="272">
        <f t="shared" si="4"/>
        <v>338000000</v>
      </c>
      <c r="I292" s="272">
        <v>239304247</v>
      </c>
    </row>
    <row r="293" spans="1:9" hidden="1" x14ac:dyDescent="0.2">
      <c r="A293" s="271">
        <v>141110</v>
      </c>
      <c r="B293" s="271" t="s">
        <v>354</v>
      </c>
      <c r="C293" s="272">
        <v>0</v>
      </c>
      <c r="D293" s="272">
        <v>0</v>
      </c>
      <c r="E293" s="272">
        <v>0</v>
      </c>
      <c r="F293" s="272">
        <v>0</v>
      </c>
      <c r="G293" s="272">
        <v>0</v>
      </c>
      <c r="H293" s="272">
        <f t="shared" si="4"/>
        <v>0</v>
      </c>
      <c r="I293" s="272">
        <v>0</v>
      </c>
    </row>
    <row r="294" spans="1:9" hidden="1" x14ac:dyDescent="0.2">
      <c r="A294" s="271">
        <v>141115</v>
      </c>
      <c r="B294" s="271" t="s">
        <v>355</v>
      </c>
      <c r="C294" s="272">
        <v>0</v>
      </c>
      <c r="D294" s="272">
        <v>0</v>
      </c>
      <c r="E294" s="272">
        <v>0</v>
      </c>
      <c r="F294" s="272">
        <v>0</v>
      </c>
      <c r="G294" s="272">
        <v>0</v>
      </c>
      <c r="H294" s="272">
        <f t="shared" si="4"/>
        <v>0</v>
      </c>
      <c r="I294" s="272">
        <v>0</v>
      </c>
    </row>
    <row r="295" spans="1:9" hidden="1" x14ac:dyDescent="0.2">
      <c r="A295" s="271">
        <v>141120</v>
      </c>
      <c r="B295" s="271" t="s">
        <v>356</v>
      </c>
      <c r="C295" s="272">
        <v>0</v>
      </c>
      <c r="D295" s="272">
        <v>0</v>
      </c>
      <c r="E295" s="272">
        <v>0</v>
      </c>
      <c r="F295" s="272">
        <v>0</v>
      </c>
      <c r="G295" s="272">
        <v>0</v>
      </c>
      <c r="H295" s="272">
        <f t="shared" si="4"/>
        <v>0</v>
      </c>
      <c r="I295" s="272">
        <v>0</v>
      </c>
    </row>
    <row r="296" spans="1:9" hidden="1" x14ac:dyDescent="0.2">
      <c r="A296" s="271">
        <v>141125</v>
      </c>
      <c r="B296" s="271" t="s">
        <v>357</v>
      </c>
      <c r="C296" s="272">
        <v>0</v>
      </c>
      <c r="D296" s="272">
        <v>0</v>
      </c>
      <c r="E296" s="272">
        <v>0</v>
      </c>
      <c r="F296" s="272">
        <v>0</v>
      </c>
      <c r="G296" s="272">
        <v>0</v>
      </c>
      <c r="H296" s="272">
        <f t="shared" si="4"/>
        <v>0</v>
      </c>
      <c r="I296" s="272">
        <v>0</v>
      </c>
    </row>
    <row r="297" spans="1:9" x14ac:dyDescent="0.2">
      <c r="A297" s="269">
        <v>141200</v>
      </c>
      <c r="B297" s="269" t="s">
        <v>365</v>
      </c>
      <c r="C297" s="270">
        <v>131627603</v>
      </c>
      <c r="D297" s="270">
        <v>104765869</v>
      </c>
      <c r="E297" s="270">
        <v>68763468</v>
      </c>
      <c r="F297" s="270">
        <v>43975760</v>
      </c>
      <c r="G297" s="270">
        <v>28042475</v>
      </c>
      <c r="H297" s="270">
        <f t="shared" si="4"/>
        <v>12000000</v>
      </c>
      <c r="I297" s="270">
        <v>13627929</v>
      </c>
    </row>
    <row r="298" spans="1:9" x14ac:dyDescent="0.2">
      <c r="A298" s="271">
        <v>141205</v>
      </c>
      <c r="B298" s="271" t="s">
        <v>353</v>
      </c>
      <c r="C298" s="272">
        <v>131627603</v>
      </c>
      <c r="D298" s="272">
        <v>104765869</v>
      </c>
      <c r="E298" s="272">
        <v>55994366</v>
      </c>
      <c r="F298" s="272">
        <v>43975760</v>
      </c>
      <c r="G298" s="272">
        <v>28042475</v>
      </c>
      <c r="H298" s="272">
        <f t="shared" si="4"/>
        <v>12000000</v>
      </c>
      <c r="I298" s="272">
        <v>13627929</v>
      </c>
    </row>
    <row r="299" spans="1:9" hidden="1" x14ac:dyDescent="0.2">
      <c r="A299" s="271">
        <v>141210</v>
      </c>
      <c r="B299" s="271" t="s">
        <v>354</v>
      </c>
      <c r="C299" s="272">
        <v>0</v>
      </c>
      <c r="D299" s="272">
        <v>0</v>
      </c>
      <c r="E299" s="272">
        <v>0</v>
      </c>
      <c r="F299" s="272">
        <v>0</v>
      </c>
      <c r="G299" s="272">
        <v>0</v>
      </c>
      <c r="H299" s="272">
        <f t="shared" si="4"/>
        <v>0</v>
      </c>
      <c r="I299" s="272">
        <v>0</v>
      </c>
    </row>
    <row r="300" spans="1:9" hidden="1" x14ac:dyDescent="0.2">
      <c r="A300" s="271">
        <v>141215</v>
      </c>
      <c r="B300" s="271" t="s">
        <v>355</v>
      </c>
      <c r="C300" s="272">
        <v>0</v>
      </c>
      <c r="D300" s="272">
        <v>0</v>
      </c>
      <c r="E300" s="272">
        <v>12769102</v>
      </c>
      <c r="F300" s="272">
        <v>0</v>
      </c>
      <c r="G300" s="272">
        <v>0</v>
      </c>
      <c r="H300" s="272">
        <f t="shared" si="4"/>
        <v>0</v>
      </c>
      <c r="I300" s="272">
        <v>0</v>
      </c>
    </row>
    <row r="301" spans="1:9" hidden="1" x14ac:dyDescent="0.2">
      <c r="A301" s="271">
        <v>141220</v>
      </c>
      <c r="B301" s="271" t="s">
        <v>356</v>
      </c>
      <c r="C301" s="272">
        <v>0</v>
      </c>
      <c r="D301" s="272">
        <v>0</v>
      </c>
      <c r="E301" s="272">
        <v>0</v>
      </c>
      <c r="F301" s="272">
        <v>0</v>
      </c>
      <c r="G301" s="272">
        <v>0</v>
      </c>
      <c r="H301" s="272">
        <f t="shared" si="4"/>
        <v>0</v>
      </c>
      <c r="I301" s="272">
        <v>0</v>
      </c>
    </row>
    <row r="302" spans="1:9" hidden="1" x14ac:dyDescent="0.2">
      <c r="A302" s="271">
        <v>141225</v>
      </c>
      <c r="B302" s="271" t="s">
        <v>357</v>
      </c>
      <c r="C302" s="272">
        <v>0</v>
      </c>
      <c r="D302" s="272">
        <v>0</v>
      </c>
      <c r="E302" s="272">
        <v>0</v>
      </c>
      <c r="F302" s="272">
        <v>0</v>
      </c>
      <c r="G302" s="272">
        <v>0</v>
      </c>
      <c r="H302" s="272">
        <f t="shared" si="4"/>
        <v>0</v>
      </c>
      <c r="I302" s="272">
        <v>0</v>
      </c>
    </row>
    <row r="303" spans="1:9" x14ac:dyDescent="0.2">
      <c r="A303" s="269">
        <v>144100</v>
      </c>
      <c r="B303" s="269" t="s">
        <v>366</v>
      </c>
      <c r="C303" s="270">
        <v>6884978581</v>
      </c>
      <c r="D303" s="270">
        <v>7227878534</v>
      </c>
      <c r="E303" s="270">
        <v>7234200875</v>
      </c>
      <c r="F303" s="270">
        <v>8426521593</v>
      </c>
      <c r="G303" s="270">
        <v>8591513188</v>
      </c>
      <c r="H303" s="270">
        <f t="shared" si="4"/>
        <v>9403000000</v>
      </c>
      <c r="I303" s="270">
        <v>9189528561</v>
      </c>
    </row>
    <row r="304" spans="1:9" x14ac:dyDescent="0.2">
      <c r="A304" s="271">
        <v>144105</v>
      </c>
      <c r="B304" s="271" t="s">
        <v>353</v>
      </c>
      <c r="C304" s="272">
        <v>6879524406</v>
      </c>
      <c r="D304" s="272">
        <v>7175384661</v>
      </c>
      <c r="E304" s="272">
        <v>6943355729</v>
      </c>
      <c r="F304" s="272">
        <v>8415256336</v>
      </c>
      <c r="G304" s="272">
        <v>8514943730</v>
      </c>
      <c r="H304" s="272">
        <f t="shared" si="4"/>
        <v>9368000000</v>
      </c>
      <c r="I304" s="272">
        <v>9142573550</v>
      </c>
    </row>
    <row r="305" spans="1:9" x14ac:dyDescent="0.2">
      <c r="A305" s="271">
        <v>144110</v>
      </c>
      <c r="B305" s="271" t="s">
        <v>354</v>
      </c>
      <c r="C305" s="272">
        <v>0</v>
      </c>
      <c r="D305" s="272">
        <v>12800111</v>
      </c>
      <c r="E305" s="272">
        <v>256307909</v>
      </c>
      <c r="F305" s="272">
        <v>975812</v>
      </c>
      <c r="G305" s="272">
        <v>68993600</v>
      </c>
      <c r="H305" s="272">
        <f t="shared" si="4"/>
        <v>35000000</v>
      </c>
      <c r="I305" s="272">
        <v>40095179</v>
      </c>
    </row>
    <row r="306" spans="1:9" hidden="1" x14ac:dyDescent="0.2">
      <c r="A306" s="271">
        <v>144115</v>
      </c>
      <c r="B306" s="271" t="s">
        <v>355</v>
      </c>
      <c r="C306" s="272">
        <v>0</v>
      </c>
      <c r="D306" s="272">
        <v>6740845</v>
      </c>
      <c r="E306" s="272">
        <v>34537237</v>
      </c>
      <c r="F306" s="272">
        <v>0</v>
      </c>
      <c r="G306" s="272">
        <v>0</v>
      </c>
      <c r="H306" s="272">
        <f t="shared" si="4"/>
        <v>0</v>
      </c>
      <c r="I306" s="272">
        <v>0</v>
      </c>
    </row>
    <row r="307" spans="1:9" hidden="1" x14ac:dyDescent="0.2">
      <c r="A307" s="271">
        <v>144120</v>
      </c>
      <c r="B307" s="271" t="s">
        <v>356</v>
      </c>
      <c r="C307" s="272">
        <v>2042626</v>
      </c>
      <c r="D307" s="272">
        <v>27224362</v>
      </c>
      <c r="E307" s="272">
        <v>0</v>
      </c>
      <c r="F307" s="272">
        <v>0</v>
      </c>
      <c r="G307" s="272">
        <v>1480958</v>
      </c>
      <c r="H307" s="272">
        <f t="shared" si="4"/>
        <v>0</v>
      </c>
      <c r="I307" s="272">
        <v>0</v>
      </c>
    </row>
    <row r="308" spans="1:9" x14ac:dyDescent="0.2">
      <c r="A308" s="271">
        <v>144125</v>
      </c>
      <c r="B308" s="271" t="s">
        <v>357</v>
      </c>
      <c r="C308" s="272">
        <v>3411549</v>
      </c>
      <c r="D308" s="272">
        <v>5728555</v>
      </c>
      <c r="E308" s="272">
        <v>0</v>
      </c>
      <c r="F308" s="272">
        <v>10289445</v>
      </c>
      <c r="G308" s="272">
        <v>6094900</v>
      </c>
      <c r="H308" s="272">
        <f t="shared" si="4"/>
        <v>8000000</v>
      </c>
      <c r="I308" s="272">
        <v>6859832</v>
      </c>
    </row>
    <row r="309" spans="1:9" x14ac:dyDescent="0.2">
      <c r="A309" s="269">
        <v>144200</v>
      </c>
      <c r="B309" s="269" t="s">
        <v>367</v>
      </c>
      <c r="C309" s="270">
        <v>291597228</v>
      </c>
      <c r="D309" s="270">
        <v>347116907</v>
      </c>
      <c r="E309" s="270">
        <v>426027974</v>
      </c>
      <c r="F309" s="270">
        <v>680802495</v>
      </c>
      <c r="G309" s="270">
        <v>808067213</v>
      </c>
      <c r="H309" s="270">
        <f t="shared" si="4"/>
        <v>1026000000</v>
      </c>
      <c r="I309" s="270">
        <v>963812453</v>
      </c>
    </row>
    <row r="310" spans="1:9" x14ac:dyDescent="0.2">
      <c r="A310" s="271">
        <v>144205</v>
      </c>
      <c r="B310" s="271" t="s">
        <v>353</v>
      </c>
      <c r="C310" s="272">
        <v>219330573</v>
      </c>
      <c r="D310" s="272">
        <v>242863158</v>
      </c>
      <c r="E310" s="272">
        <v>349246218</v>
      </c>
      <c r="F310" s="272">
        <v>505321141</v>
      </c>
      <c r="G310" s="272">
        <v>623901078</v>
      </c>
      <c r="H310" s="272">
        <f t="shared" si="4"/>
        <v>707000000</v>
      </c>
      <c r="I310" s="272">
        <v>684391220</v>
      </c>
    </row>
    <row r="311" spans="1:9" x14ac:dyDescent="0.2">
      <c r="A311" s="271">
        <v>144210</v>
      </c>
      <c r="B311" s="271" t="s">
        <v>354</v>
      </c>
      <c r="C311" s="272">
        <v>2627395</v>
      </c>
      <c r="D311" s="272">
        <v>11869180</v>
      </c>
      <c r="E311" s="272">
        <v>36265480</v>
      </c>
      <c r="F311" s="272">
        <v>35188175</v>
      </c>
      <c r="G311" s="272">
        <v>33996968</v>
      </c>
      <c r="H311" s="272">
        <f t="shared" si="4"/>
        <v>68000000</v>
      </c>
      <c r="I311" s="272">
        <v>55730363</v>
      </c>
    </row>
    <row r="312" spans="1:9" x14ac:dyDescent="0.2">
      <c r="A312" s="271">
        <v>144215</v>
      </c>
      <c r="B312" s="271" t="s">
        <v>355</v>
      </c>
      <c r="C312" s="272">
        <v>5561914</v>
      </c>
      <c r="D312" s="272">
        <v>13916762</v>
      </c>
      <c r="E312" s="272">
        <v>8680530</v>
      </c>
      <c r="F312" s="272">
        <v>32449057</v>
      </c>
      <c r="G312" s="272">
        <v>22320109</v>
      </c>
      <c r="H312" s="272">
        <f t="shared" si="4"/>
        <v>39000000</v>
      </c>
      <c r="I312" s="272">
        <v>33392337</v>
      </c>
    </row>
    <row r="313" spans="1:9" x14ac:dyDescent="0.2">
      <c r="A313" s="271">
        <v>144220</v>
      </c>
      <c r="B313" s="271" t="s">
        <v>356</v>
      </c>
      <c r="C313" s="272">
        <v>8404650</v>
      </c>
      <c r="D313" s="272">
        <v>12993585</v>
      </c>
      <c r="E313" s="272">
        <v>12159429</v>
      </c>
      <c r="F313" s="272">
        <v>41206350</v>
      </c>
      <c r="G313" s="272">
        <v>55691549</v>
      </c>
      <c r="H313" s="272">
        <f t="shared" si="4"/>
        <v>45000000</v>
      </c>
      <c r="I313" s="272">
        <v>46635647</v>
      </c>
    </row>
    <row r="314" spans="1:9" x14ac:dyDescent="0.2">
      <c r="A314" s="271">
        <v>144225</v>
      </c>
      <c r="B314" s="271" t="s">
        <v>357</v>
      </c>
      <c r="C314" s="272">
        <v>55672696</v>
      </c>
      <c r="D314" s="272">
        <v>65474222</v>
      </c>
      <c r="E314" s="272">
        <v>19676317</v>
      </c>
      <c r="F314" s="272">
        <v>66637772</v>
      </c>
      <c r="G314" s="272">
        <v>72157509</v>
      </c>
      <c r="H314" s="272">
        <f t="shared" si="4"/>
        <v>192000000</v>
      </c>
      <c r="I314" s="272">
        <v>143662886</v>
      </c>
    </row>
    <row r="315" spans="1:9" x14ac:dyDescent="0.2">
      <c r="A315" s="269">
        <v>144300</v>
      </c>
      <c r="B315" s="269" t="s">
        <v>368</v>
      </c>
      <c r="C315" s="270">
        <v>8960179</v>
      </c>
      <c r="D315" s="270">
        <v>10933511</v>
      </c>
      <c r="E315" s="270">
        <v>6921933</v>
      </c>
      <c r="F315" s="270">
        <v>10326809</v>
      </c>
      <c r="G315" s="270">
        <v>10402285</v>
      </c>
      <c r="H315" s="270">
        <f t="shared" si="4"/>
        <v>20000000</v>
      </c>
      <c r="I315" s="270">
        <v>16356720</v>
      </c>
    </row>
    <row r="316" spans="1:9" x14ac:dyDescent="0.2">
      <c r="A316" s="271">
        <v>144305</v>
      </c>
      <c r="B316" s="271" t="s">
        <v>353</v>
      </c>
      <c r="C316" s="272">
        <v>6007287</v>
      </c>
      <c r="D316" s="272">
        <v>4989164</v>
      </c>
      <c r="E316" s="272">
        <v>3527285</v>
      </c>
      <c r="F316" s="272">
        <v>3289684</v>
      </c>
      <c r="G316" s="272">
        <v>3627814</v>
      </c>
      <c r="H316" s="272">
        <f t="shared" si="4"/>
        <v>6000000</v>
      </c>
      <c r="I316" s="272">
        <v>4730529</v>
      </c>
    </row>
    <row r="317" spans="1:9" x14ac:dyDescent="0.2">
      <c r="A317" s="271">
        <v>144310</v>
      </c>
      <c r="B317" s="271" t="s">
        <v>354</v>
      </c>
      <c r="C317" s="272">
        <v>62263</v>
      </c>
      <c r="D317" s="272">
        <v>665907</v>
      </c>
      <c r="E317" s="272">
        <v>1479590</v>
      </c>
      <c r="F317" s="272">
        <v>1532858</v>
      </c>
      <c r="G317" s="272">
        <v>735223</v>
      </c>
      <c r="H317" s="272">
        <f t="shared" si="4"/>
        <v>6000000</v>
      </c>
      <c r="I317" s="272">
        <v>2849325</v>
      </c>
    </row>
    <row r="318" spans="1:9" x14ac:dyDescent="0.2">
      <c r="A318" s="271">
        <v>144315</v>
      </c>
      <c r="B318" s="271" t="s">
        <v>355</v>
      </c>
      <c r="C318" s="272">
        <v>213840</v>
      </c>
      <c r="D318" s="272">
        <v>816810</v>
      </c>
      <c r="E318" s="272">
        <v>865566</v>
      </c>
      <c r="F318" s="272">
        <v>1223501</v>
      </c>
      <c r="G318" s="272">
        <v>807290</v>
      </c>
      <c r="H318" s="272">
        <f t="shared" si="4"/>
        <v>2000000</v>
      </c>
      <c r="I318" s="272">
        <v>1313500</v>
      </c>
    </row>
    <row r="319" spans="1:9" x14ac:dyDescent="0.2">
      <c r="A319" s="271">
        <v>144320</v>
      </c>
      <c r="B319" s="271" t="s">
        <v>356</v>
      </c>
      <c r="C319" s="272">
        <v>338433</v>
      </c>
      <c r="D319" s="272">
        <v>1720006</v>
      </c>
      <c r="E319" s="272">
        <v>387412</v>
      </c>
      <c r="F319" s="272">
        <v>1642510</v>
      </c>
      <c r="G319" s="272">
        <v>2085363</v>
      </c>
      <c r="H319" s="272">
        <f t="shared" si="4"/>
        <v>2000000</v>
      </c>
      <c r="I319" s="272">
        <v>1615140</v>
      </c>
    </row>
    <row r="320" spans="1:9" x14ac:dyDescent="0.2">
      <c r="A320" s="271">
        <v>144325</v>
      </c>
      <c r="B320" s="271" t="s">
        <v>357</v>
      </c>
      <c r="C320" s="272">
        <v>2338356</v>
      </c>
      <c r="D320" s="272">
        <v>2741624</v>
      </c>
      <c r="E320" s="272">
        <v>662080</v>
      </c>
      <c r="F320" s="272">
        <v>2638256</v>
      </c>
      <c r="G320" s="272">
        <v>3146595</v>
      </c>
      <c r="H320" s="272">
        <f t="shared" si="4"/>
        <v>8000000</v>
      </c>
      <c r="I320" s="272">
        <v>5848226</v>
      </c>
    </row>
    <row r="321" spans="1:9" hidden="1" x14ac:dyDescent="0.2">
      <c r="A321" s="269">
        <v>144400</v>
      </c>
      <c r="B321" s="269" t="s">
        <v>369</v>
      </c>
      <c r="C321" s="270">
        <v>3278445</v>
      </c>
      <c r="D321" s="270">
        <v>3146545</v>
      </c>
      <c r="E321" s="270">
        <v>81200</v>
      </c>
      <c r="F321" s="270">
        <v>0</v>
      </c>
      <c r="G321" s="270">
        <v>0</v>
      </c>
      <c r="H321" s="270">
        <f t="shared" si="4"/>
        <v>0</v>
      </c>
      <c r="I321" s="270">
        <v>0</v>
      </c>
    </row>
    <row r="322" spans="1:9" hidden="1" x14ac:dyDescent="0.2">
      <c r="A322" s="271">
        <v>144405</v>
      </c>
      <c r="B322" s="271" t="s">
        <v>353</v>
      </c>
      <c r="C322" s="272">
        <v>3278445</v>
      </c>
      <c r="D322" s="272">
        <v>3146545</v>
      </c>
      <c r="E322" s="272">
        <v>81200</v>
      </c>
      <c r="F322" s="272">
        <v>0</v>
      </c>
      <c r="G322" s="272">
        <v>0</v>
      </c>
      <c r="H322" s="272">
        <f t="shared" si="4"/>
        <v>0</v>
      </c>
      <c r="I322" s="272">
        <v>0</v>
      </c>
    </row>
    <row r="323" spans="1:9" hidden="1" x14ac:dyDescent="0.2">
      <c r="A323" s="271">
        <v>144410</v>
      </c>
      <c r="B323" s="271" t="s">
        <v>354</v>
      </c>
      <c r="C323" s="272">
        <v>0</v>
      </c>
      <c r="D323" s="272">
        <v>0</v>
      </c>
      <c r="E323" s="272">
        <v>0</v>
      </c>
      <c r="F323" s="272">
        <v>0</v>
      </c>
      <c r="G323" s="272">
        <v>0</v>
      </c>
      <c r="H323" s="272">
        <f t="shared" ref="H323:H386" si="5">IFERROR(CEILING(+I323*(1+((+I323/G323-1)/3)),1000000),0)</f>
        <v>0</v>
      </c>
      <c r="I323" s="272">
        <v>0</v>
      </c>
    </row>
    <row r="324" spans="1:9" hidden="1" x14ac:dyDescent="0.2">
      <c r="A324" s="271">
        <v>144415</v>
      </c>
      <c r="B324" s="271" t="s">
        <v>355</v>
      </c>
      <c r="C324" s="272">
        <v>0</v>
      </c>
      <c r="D324" s="272">
        <v>0</v>
      </c>
      <c r="E324" s="272">
        <v>0</v>
      </c>
      <c r="F324" s="272">
        <v>0</v>
      </c>
      <c r="G324" s="272">
        <v>0</v>
      </c>
      <c r="H324" s="272">
        <f t="shared" si="5"/>
        <v>0</v>
      </c>
      <c r="I324" s="272">
        <v>0</v>
      </c>
    </row>
    <row r="325" spans="1:9" hidden="1" x14ac:dyDescent="0.2">
      <c r="A325" s="271">
        <v>144420</v>
      </c>
      <c r="B325" s="271" t="s">
        <v>356</v>
      </c>
      <c r="C325" s="272">
        <v>0</v>
      </c>
      <c r="D325" s="272">
        <v>0</v>
      </c>
      <c r="E325" s="272">
        <v>0</v>
      </c>
      <c r="F325" s="272">
        <v>0</v>
      </c>
      <c r="G325" s="272">
        <v>0</v>
      </c>
      <c r="H325" s="272">
        <f t="shared" si="5"/>
        <v>0</v>
      </c>
      <c r="I325" s="272">
        <v>0</v>
      </c>
    </row>
    <row r="326" spans="1:9" hidden="1" x14ac:dyDescent="0.2">
      <c r="A326" s="271">
        <v>144425</v>
      </c>
      <c r="B326" s="271" t="s">
        <v>357</v>
      </c>
      <c r="C326" s="272">
        <v>0</v>
      </c>
      <c r="D326" s="272">
        <v>0</v>
      </c>
      <c r="E326" s="272">
        <v>0</v>
      </c>
      <c r="F326" s="272">
        <v>0</v>
      </c>
      <c r="G326" s="272">
        <v>0</v>
      </c>
      <c r="H326" s="272">
        <f t="shared" si="5"/>
        <v>0</v>
      </c>
      <c r="I326" s="272">
        <v>0</v>
      </c>
    </row>
    <row r="327" spans="1:9" x14ac:dyDescent="0.2">
      <c r="A327" s="269">
        <v>144500</v>
      </c>
      <c r="B327" s="269" t="s">
        <v>370</v>
      </c>
      <c r="C327" s="270">
        <v>61944525</v>
      </c>
      <c r="D327" s="270">
        <v>82298108</v>
      </c>
      <c r="E327" s="270">
        <v>27580188</v>
      </c>
      <c r="F327" s="270">
        <v>55093045</v>
      </c>
      <c r="G327" s="270">
        <v>79810044</v>
      </c>
      <c r="H327" s="270">
        <f t="shared" si="5"/>
        <v>157000000</v>
      </c>
      <c r="I327" s="270">
        <v>129335942</v>
      </c>
    </row>
    <row r="328" spans="1:9" hidden="1" x14ac:dyDescent="0.2">
      <c r="A328" s="271">
        <v>144505</v>
      </c>
      <c r="B328" s="271" t="s">
        <v>371</v>
      </c>
      <c r="C328" s="272">
        <v>0</v>
      </c>
      <c r="D328" s="272">
        <v>0</v>
      </c>
      <c r="E328" s="272">
        <v>0</v>
      </c>
      <c r="F328" s="272">
        <v>0</v>
      </c>
      <c r="G328" s="272">
        <v>0</v>
      </c>
      <c r="H328" s="272">
        <f t="shared" si="5"/>
        <v>0</v>
      </c>
      <c r="I328" s="272">
        <v>0</v>
      </c>
    </row>
    <row r="329" spans="1:9" hidden="1" x14ac:dyDescent="0.2">
      <c r="A329" s="271">
        <v>144510</v>
      </c>
      <c r="B329" s="271" t="s">
        <v>372</v>
      </c>
      <c r="C329" s="272">
        <v>0</v>
      </c>
      <c r="D329" s="272">
        <v>0</v>
      </c>
      <c r="E329" s="272">
        <v>0</v>
      </c>
      <c r="F329" s="272">
        <v>0</v>
      </c>
      <c r="G329" s="272">
        <v>0</v>
      </c>
      <c r="H329" s="272">
        <f t="shared" si="5"/>
        <v>0</v>
      </c>
      <c r="I329" s="272">
        <v>0</v>
      </c>
    </row>
    <row r="330" spans="1:9" hidden="1" x14ac:dyDescent="0.2">
      <c r="A330" s="271">
        <v>144515</v>
      </c>
      <c r="B330" s="271" t="s">
        <v>373</v>
      </c>
      <c r="C330" s="272">
        <v>0</v>
      </c>
      <c r="D330" s="272">
        <v>0</v>
      </c>
      <c r="E330" s="272">
        <v>0</v>
      </c>
      <c r="F330" s="272">
        <v>0</v>
      </c>
      <c r="G330" s="272">
        <v>0</v>
      </c>
      <c r="H330" s="272">
        <f t="shared" si="5"/>
        <v>0</v>
      </c>
      <c r="I330" s="272">
        <v>0</v>
      </c>
    </row>
    <row r="331" spans="1:9" x14ac:dyDescent="0.2">
      <c r="A331" s="271">
        <v>144520</v>
      </c>
      <c r="B331" s="271" t="s">
        <v>374</v>
      </c>
      <c r="C331" s="272">
        <v>78823</v>
      </c>
      <c r="D331" s="272">
        <v>740078</v>
      </c>
      <c r="E331" s="272">
        <v>2925730</v>
      </c>
      <c r="F331" s="272">
        <v>361643</v>
      </c>
      <c r="G331" s="272">
        <v>1029906</v>
      </c>
      <c r="H331" s="272">
        <f t="shared" si="5"/>
        <v>1000000</v>
      </c>
      <c r="I331" s="272">
        <v>958252</v>
      </c>
    </row>
    <row r="332" spans="1:9" hidden="1" x14ac:dyDescent="0.2">
      <c r="A332" s="271">
        <v>144525</v>
      </c>
      <c r="B332" s="271" t="s">
        <v>375</v>
      </c>
      <c r="C332" s="272">
        <v>0</v>
      </c>
      <c r="D332" s="272">
        <v>0</v>
      </c>
      <c r="E332" s="272">
        <v>1659983</v>
      </c>
      <c r="F332" s="272">
        <v>0</v>
      </c>
      <c r="G332" s="272">
        <v>0</v>
      </c>
      <c r="H332" s="272">
        <f t="shared" si="5"/>
        <v>0</v>
      </c>
      <c r="I332" s="272">
        <v>0</v>
      </c>
    </row>
    <row r="333" spans="1:9" x14ac:dyDescent="0.2">
      <c r="A333" s="271">
        <v>144530</v>
      </c>
      <c r="B333" s="271" t="s">
        <v>376</v>
      </c>
      <c r="C333" s="272">
        <v>723049</v>
      </c>
      <c r="D333" s="272">
        <v>2685489</v>
      </c>
      <c r="E333" s="272">
        <v>5618309</v>
      </c>
      <c r="F333" s="272">
        <v>3244905</v>
      </c>
      <c r="G333" s="272">
        <v>2232012</v>
      </c>
      <c r="H333" s="272">
        <f t="shared" si="5"/>
        <v>4000000</v>
      </c>
      <c r="I333" s="272">
        <v>3339233</v>
      </c>
    </row>
    <row r="334" spans="1:9" hidden="1" x14ac:dyDescent="0.2">
      <c r="A334" s="271">
        <v>144535</v>
      </c>
      <c r="B334" s="271" t="s">
        <v>377</v>
      </c>
      <c r="C334" s="272">
        <v>0</v>
      </c>
      <c r="D334" s="272">
        <v>0</v>
      </c>
      <c r="E334" s="272">
        <v>0</v>
      </c>
      <c r="F334" s="272">
        <v>0</v>
      </c>
      <c r="G334" s="272">
        <v>0</v>
      </c>
      <c r="H334" s="272">
        <f t="shared" si="5"/>
        <v>0</v>
      </c>
      <c r="I334" s="272">
        <v>0</v>
      </c>
    </row>
    <row r="335" spans="1:9" x14ac:dyDescent="0.2">
      <c r="A335" s="271">
        <v>144540</v>
      </c>
      <c r="B335" s="271" t="s">
        <v>378</v>
      </c>
      <c r="C335" s="272">
        <v>2611818</v>
      </c>
      <c r="D335" s="272">
        <v>10504487</v>
      </c>
      <c r="E335" s="272">
        <v>3039857</v>
      </c>
      <c r="F335" s="272">
        <v>8241269</v>
      </c>
      <c r="G335" s="272">
        <v>11434504</v>
      </c>
      <c r="H335" s="272">
        <f t="shared" si="5"/>
        <v>9000000</v>
      </c>
      <c r="I335" s="272">
        <v>9327129</v>
      </c>
    </row>
    <row r="336" spans="1:9" hidden="1" x14ac:dyDescent="0.2">
      <c r="A336" s="271">
        <v>144545</v>
      </c>
      <c r="B336" s="271" t="s">
        <v>379</v>
      </c>
      <c r="C336" s="272">
        <v>0</v>
      </c>
      <c r="D336" s="272">
        <v>0</v>
      </c>
      <c r="E336" s="272">
        <v>0</v>
      </c>
      <c r="F336" s="272">
        <v>0</v>
      </c>
      <c r="G336" s="272">
        <v>0</v>
      </c>
      <c r="H336" s="272">
        <f t="shared" si="5"/>
        <v>0</v>
      </c>
      <c r="I336" s="272">
        <v>0</v>
      </c>
    </row>
    <row r="337" spans="1:9" x14ac:dyDescent="0.2">
      <c r="A337" s="271">
        <v>144550</v>
      </c>
      <c r="B337" s="271" t="s">
        <v>380</v>
      </c>
      <c r="C337" s="272">
        <v>58530835</v>
      </c>
      <c r="D337" s="272">
        <v>68368054</v>
      </c>
      <c r="E337" s="272">
        <v>14336309</v>
      </c>
      <c r="F337" s="272">
        <v>43245228</v>
      </c>
      <c r="G337" s="272">
        <v>65113622</v>
      </c>
      <c r="H337" s="272">
        <f t="shared" si="5"/>
        <v>146000000</v>
      </c>
      <c r="I337" s="272">
        <v>115711328</v>
      </c>
    </row>
    <row r="338" spans="1:9" x14ac:dyDescent="0.2">
      <c r="A338" s="269">
        <v>144600</v>
      </c>
      <c r="B338" s="269" t="s">
        <v>381</v>
      </c>
      <c r="C338" s="270">
        <v>2890629</v>
      </c>
      <c r="D338" s="270">
        <v>5278440</v>
      </c>
      <c r="E338" s="270">
        <v>1915058</v>
      </c>
      <c r="F338" s="270">
        <v>5618806</v>
      </c>
      <c r="G338" s="270">
        <v>6039248</v>
      </c>
      <c r="H338" s="270">
        <f t="shared" si="5"/>
        <v>11000000</v>
      </c>
      <c r="I338" s="270">
        <v>8776866</v>
      </c>
    </row>
    <row r="339" spans="1:9" hidden="1" x14ac:dyDescent="0.2">
      <c r="A339" s="271">
        <v>144605</v>
      </c>
      <c r="B339" s="271" t="s">
        <v>353</v>
      </c>
      <c r="C339" s="272">
        <v>0</v>
      </c>
      <c r="D339" s="272">
        <v>0</v>
      </c>
      <c r="E339" s="272">
        <v>0</v>
      </c>
      <c r="F339" s="272">
        <v>0</v>
      </c>
      <c r="G339" s="272">
        <v>0</v>
      </c>
      <c r="H339" s="272">
        <f t="shared" si="5"/>
        <v>0</v>
      </c>
      <c r="I339" s="272">
        <v>0</v>
      </c>
    </row>
    <row r="340" spans="1:9" hidden="1" x14ac:dyDescent="0.2">
      <c r="A340" s="271">
        <v>144610</v>
      </c>
      <c r="B340" s="271" t="s">
        <v>354</v>
      </c>
      <c r="C340" s="272">
        <v>0</v>
      </c>
      <c r="D340" s="272">
        <v>0</v>
      </c>
      <c r="E340" s="272">
        <v>0</v>
      </c>
      <c r="F340" s="272">
        <v>0</v>
      </c>
      <c r="G340" s="272">
        <v>0</v>
      </c>
      <c r="H340" s="272">
        <f t="shared" si="5"/>
        <v>0</v>
      </c>
      <c r="I340" s="272">
        <v>0</v>
      </c>
    </row>
    <row r="341" spans="1:9" x14ac:dyDescent="0.2">
      <c r="A341" s="271">
        <v>144615</v>
      </c>
      <c r="B341" s="271" t="s">
        <v>355</v>
      </c>
      <c r="C341" s="272">
        <v>213840</v>
      </c>
      <c r="D341" s="272">
        <v>816810</v>
      </c>
      <c r="E341" s="272">
        <v>865566</v>
      </c>
      <c r="F341" s="272">
        <v>1223501</v>
      </c>
      <c r="G341" s="272">
        <v>807290</v>
      </c>
      <c r="H341" s="272">
        <f t="shared" si="5"/>
        <v>2000000</v>
      </c>
      <c r="I341" s="272">
        <v>1313500</v>
      </c>
    </row>
    <row r="342" spans="1:9" x14ac:dyDescent="0.2">
      <c r="A342" s="271">
        <v>144620</v>
      </c>
      <c r="B342" s="271" t="s">
        <v>356</v>
      </c>
      <c r="C342" s="272">
        <v>338433</v>
      </c>
      <c r="D342" s="272">
        <v>1720006</v>
      </c>
      <c r="E342" s="272">
        <v>387412</v>
      </c>
      <c r="F342" s="272">
        <v>1642510</v>
      </c>
      <c r="G342" s="272">
        <v>2085363</v>
      </c>
      <c r="H342" s="272">
        <f t="shared" si="5"/>
        <v>2000000</v>
      </c>
      <c r="I342" s="272">
        <v>1615140</v>
      </c>
    </row>
    <row r="343" spans="1:9" x14ac:dyDescent="0.2">
      <c r="A343" s="271">
        <v>144625</v>
      </c>
      <c r="B343" s="271" t="s">
        <v>357</v>
      </c>
      <c r="C343" s="272">
        <v>2338356</v>
      </c>
      <c r="D343" s="272">
        <v>2741624</v>
      </c>
      <c r="E343" s="272">
        <v>662080</v>
      </c>
      <c r="F343" s="272">
        <v>2752795</v>
      </c>
      <c r="G343" s="272">
        <v>3146595</v>
      </c>
      <c r="H343" s="272">
        <f t="shared" si="5"/>
        <v>8000000</v>
      </c>
      <c r="I343" s="272">
        <v>5848226</v>
      </c>
    </row>
    <row r="344" spans="1:9" hidden="1" x14ac:dyDescent="0.2">
      <c r="A344" s="269">
        <v>144700</v>
      </c>
      <c r="B344" s="269" t="s">
        <v>382</v>
      </c>
      <c r="C344" s="270">
        <v>0</v>
      </c>
      <c r="D344" s="270">
        <v>0</v>
      </c>
      <c r="E344" s="270">
        <v>0</v>
      </c>
      <c r="F344" s="270">
        <v>0</v>
      </c>
      <c r="G344" s="270">
        <v>0</v>
      </c>
      <c r="H344" s="270">
        <f t="shared" si="5"/>
        <v>0</v>
      </c>
      <c r="I344" s="270">
        <v>0</v>
      </c>
    </row>
    <row r="345" spans="1:9" hidden="1" x14ac:dyDescent="0.2">
      <c r="A345" s="271">
        <v>144705</v>
      </c>
      <c r="B345" s="271" t="s">
        <v>353</v>
      </c>
      <c r="C345" s="272">
        <v>0</v>
      </c>
      <c r="D345" s="272">
        <v>0</v>
      </c>
      <c r="E345" s="272">
        <v>0</v>
      </c>
      <c r="F345" s="272">
        <v>0</v>
      </c>
      <c r="G345" s="272">
        <v>0</v>
      </c>
      <c r="H345" s="272">
        <f t="shared" si="5"/>
        <v>0</v>
      </c>
      <c r="I345" s="272">
        <v>0</v>
      </c>
    </row>
    <row r="346" spans="1:9" hidden="1" x14ac:dyDescent="0.2">
      <c r="A346" s="271">
        <v>144710</v>
      </c>
      <c r="B346" s="271" t="s">
        <v>354</v>
      </c>
      <c r="C346" s="272">
        <v>0</v>
      </c>
      <c r="D346" s="272">
        <v>0</v>
      </c>
      <c r="E346" s="272">
        <v>0</v>
      </c>
      <c r="F346" s="272">
        <v>0</v>
      </c>
      <c r="G346" s="272">
        <v>0</v>
      </c>
      <c r="H346" s="272">
        <f t="shared" si="5"/>
        <v>0</v>
      </c>
      <c r="I346" s="272">
        <v>0</v>
      </c>
    </row>
    <row r="347" spans="1:9" hidden="1" x14ac:dyDescent="0.2">
      <c r="A347" s="271">
        <v>144715</v>
      </c>
      <c r="B347" s="271" t="s">
        <v>355</v>
      </c>
      <c r="C347" s="272">
        <v>0</v>
      </c>
      <c r="D347" s="272">
        <v>0</v>
      </c>
      <c r="E347" s="272">
        <v>0</v>
      </c>
      <c r="F347" s="272">
        <v>0</v>
      </c>
      <c r="G347" s="272">
        <v>0</v>
      </c>
      <c r="H347" s="272">
        <f t="shared" si="5"/>
        <v>0</v>
      </c>
      <c r="I347" s="272">
        <v>0</v>
      </c>
    </row>
    <row r="348" spans="1:9" hidden="1" x14ac:dyDescent="0.2">
      <c r="A348" s="271">
        <v>144720</v>
      </c>
      <c r="B348" s="271" t="s">
        <v>356</v>
      </c>
      <c r="C348" s="272">
        <v>0</v>
      </c>
      <c r="D348" s="272">
        <v>0</v>
      </c>
      <c r="E348" s="272">
        <v>0</v>
      </c>
      <c r="F348" s="272">
        <v>0</v>
      </c>
      <c r="G348" s="272">
        <v>0</v>
      </c>
      <c r="H348" s="272">
        <f t="shared" si="5"/>
        <v>0</v>
      </c>
      <c r="I348" s="272">
        <v>0</v>
      </c>
    </row>
    <row r="349" spans="1:9" hidden="1" x14ac:dyDescent="0.2">
      <c r="A349" s="271">
        <v>144725</v>
      </c>
      <c r="B349" s="271" t="s">
        <v>357</v>
      </c>
      <c r="C349" s="272">
        <v>0</v>
      </c>
      <c r="D349" s="272">
        <v>0</v>
      </c>
      <c r="E349" s="272">
        <v>0</v>
      </c>
      <c r="F349" s="272">
        <v>0</v>
      </c>
      <c r="G349" s="272">
        <v>0</v>
      </c>
      <c r="H349" s="272">
        <f t="shared" si="5"/>
        <v>0</v>
      </c>
      <c r="I349" s="272">
        <v>0</v>
      </c>
    </row>
    <row r="350" spans="1:9" hidden="1" x14ac:dyDescent="0.2">
      <c r="A350" s="269">
        <v>144800</v>
      </c>
      <c r="B350" s="269" t="s">
        <v>383</v>
      </c>
      <c r="C350" s="270">
        <v>0</v>
      </c>
      <c r="D350" s="270">
        <v>0</v>
      </c>
      <c r="E350" s="270">
        <v>0</v>
      </c>
      <c r="F350" s="270">
        <v>0</v>
      </c>
      <c r="G350" s="270">
        <v>0</v>
      </c>
      <c r="H350" s="270">
        <f t="shared" si="5"/>
        <v>0</v>
      </c>
      <c r="I350" s="270">
        <v>0</v>
      </c>
    </row>
    <row r="351" spans="1:9" hidden="1" x14ac:dyDescent="0.2">
      <c r="A351" s="271">
        <v>144805</v>
      </c>
      <c r="B351" s="271" t="s">
        <v>353</v>
      </c>
      <c r="C351" s="272">
        <v>0</v>
      </c>
      <c r="D351" s="272">
        <v>0</v>
      </c>
      <c r="E351" s="272">
        <v>0</v>
      </c>
      <c r="F351" s="272">
        <v>0</v>
      </c>
      <c r="G351" s="272">
        <v>0</v>
      </c>
      <c r="H351" s="272">
        <f t="shared" si="5"/>
        <v>0</v>
      </c>
      <c r="I351" s="272">
        <v>0</v>
      </c>
    </row>
    <row r="352" spans="1:9" hidden="1" x14ac:dyDescent="0.2">
      <c r="A352" s="271">
        <v>144810</v>
      </c>
      <c r="B352" s="271" t="s">
        <v>354</v>
      </c>
      <c r="C352" s="272">
        <v>0</v>
      </c>
      <c r="D352" s="272">
        <v>0</v>
      </c>
      <c r="E352" s="272">
        <v>0</v>
      </c>
      <c r="F352" s="272">
        <v>0</v>
      </c>
      <c r="G352" s="272">
        <v>0</v>
      </c>
      <c r="H352" s="272">
        <f t="shared" si="5"/>
        <v>0</v>
      </c>
      <c r="I352" s="272">
        <v>0</v>
      </c>
    </row>
    <row r="353" spans="1:9" hidden="1" x14ac:dyDescent="0.2">
      <c r="A353" s="271">
        <v>144815</v>
      </c>
      <c r="B353" s="271" t="s">
        <v>355</v>
      </c>
      <c r="C353" s="272">
        <v>0</v>
      </c>
      <c r="D353" s="272">
        <v>0</v>
      </c>
      <c r="E353" s="272">
        <v>0</v>
      </c>
      <c r="F353" s="272">
        <v>0</v>
      </c>
      <c r="G353" s="272">
        <v>0</v>
      </c>
      <c r="H353" s="272">
        <f t="shared" si="5"/>
        <v>0</v>
      </c>
      <c r="I353" s="272">
        <v>0</v>
      </c>
    </row>
    <row r="354" spans="1:9" hidden="1" x14ac:dyDescent="0.2">
      <c r="A354" s="271">
        <v>144820</v>
      </c>
      <c r="B354" s="271" t="s">
        <v>356</v>
      </c>
      <c r="C354" s="272">
        <v>0</v>
      </c>
      <c r="D354" s="272">
        <v>0</v>
      </c>
      <c r="E354" s="272">
        <v>0</v>
      </c>
      <c r="F354" s="272">
        <v>0</v>
      </c>
      <c r="G354" s="272">
        <v>0</v>
      </c>
      <c r="H354" s="272">
        <f t="shared" si="5"/>
        <v>0</v>
      </c>
      <c r="I354" s="272">
        <v>0</v>
      </c>
    </row>
    <row r="355" spans="1:9" hidden="1" x14ac:dyDescent="0.2">
      <c r="A355" s="271">
        <v>144825</v>
      </c>
      <c r="B355" s="271" t="s">
        <v>357</v>
      </c>
      <c r="C355" s="272">
        <v>0</v>
      </c>
      <c r="D355" s="272">
        <v>0</v>
      </c>
      <c r="E355" s="272">
        <v>0</v>
      </c>
      <c r="F355" s="272">
        <v>0</v>
      </c>
      <c r="G355" s="272">
        <v>0</v>
      </c>
      <c r="H355" s="272">
        <f t="shared" si="5"/>
        <v>0</v>
      </c>
      <c r="I355" s="272">
        <v>0</v>
      </c>
    </row>
    <row r="356" spans="1:9" hidden="1" x14ac:dyDescent="0.2">
      <c r="A356" s="269">
        <v>144900</v>
      </c>
      <c r="B356" s="269" t="s">
        <v>384</v>
      </c>
      <c r="C356" s="270">
        <v>0</v>
      </c>
      <c r="D356" s="270">
        <v>0</v>
      </c>
      <c r="E356" s="270">
        <v>0</v>
      </c>
      <c r="F356" s="270">
        <v>0</v>
      </c>
      <c r="G356" s="270">
        <v>0</v>
      </c>
      <c r="H356" s="270">
        <f t="shared" si="5"/>
        <v>0</v>
      </c>
      <c r="I356" s="270">
        <v>0</v>
      </c>
    </row>
    <row r="357" spans="1:9" hidden="1" x14ac:dyDescent="0.2">
      <c r="A357" s="271">
        <v>144905</v>
      </c>
      <c r="B357" s="271" t="s">
        <v>353</v>
      </c>
      <c r="C357" s="272">
        <v>0</v>
      </c>
      <c r="D357" s="272">
        <v>0</v>
      </c>
      <c r="E357" s="272">
        <v>0</v>
      </c>
      <c r="F357" s="272">
        <v>0</v>
      </c>
      <c r="G357" s="272">
        <v>0</v>
      </c>
      <c r="H357" s="272">
        <f t="shared" si="5"/>
        <v>0</v>
      </c>
      <c r="I357" s="272">
        <v>0</v>
      </c>
    </row>
    <row r="358" spans="1:9" hidden="1" x14ac:dyDescent="0.2">
      <c r="A358" s="271">
        <v>144910</v>
      </c>
      <c r="B358" s="271" t="s">
        <v>354</v>
      </c>
      <c r="C358" s="272">
        <v>0</v>
      </c>
      <c r="D358" s="272">
        <v>0</v>
      </c>
      <c r="E358" s="272">
        <v>0</v>
      </c>
      <c r="F358" s="272">
        <v>0</v>
      </c>
      <c r="G358" s="272">
        <v>0</v>
      </c>
      <c r="H358" s="272">
        <f t="shared" si="5"/>
        <v>0</v>
      </c>
      <c r="I358" s="272">
        <v>0</v>
      </c>
    </row>
    <row r="359" spans="1:9" hidden="1" x14ac:dyDescent="0.2">
      <c r="A359" s="271">
        <v>144915</v>
      </c>
      <c r="B359" s="271" t="s">
        <v>355</v>
      </c>
      <c r="C359" s="272">
        <v>0</v>
      </c>
      <c r="D359" s="272">
        <v>0</v>
      </c>
      <c r="E359" s="272">
        <v>0</v>
      </c>
      <c r="F359" s="272">
        <v>0</v>
      </c>
      <c r="G359" s="272">
        <v>0</v>
      </c>
      <c r="H359" s="272">
        <f t="shared" si="5"/>
        <v>0</v>
      </c>
      <c r="I359" s="272">
        <v>0</v>
      </c>
    </row>
    <row r="360" spans="1:9" hidden="1" x14ac:dyDescent="0.2">
      <c r="A360" s="271">
        <v>144920</v>
      </c>
      <c r="B360" s="271" t="s">
        <v>356</v>
      </c>
      <c r="C360" s="272">
        <v>0</v>
      </c>
      <c r="D360" s="272">
        <v>0</v>
      </c>
      <c r="E360" s="272">
        <v>0</v>
      </c>
      <c r="F360" s="272">
        <v>0</v>
      </c>
      <c r="G360" s="272">
        <v>0</v>
      </c>
      <c r="H360" s="272">
        <f t="shared" si="5"/>
        <v>0</v>
      </c>
      <c r="I360" s="272">
        <v>0</v>
      </c>
    </row>
    <row r="361" spans="1:9" hidden="1" x14ac:dyDescent="0.2">
      <c r="A361" s="271">
        <v>144925</v>
      </c>
      <c r="B361" s="271" t="s">
        <v>357</v>
      </c>
      <c r="C361" s="272">
        <v>0</v>
      </c>
      <c r="D361" s="272">
        <v>0</v>
      </c>
      <c r="E361" s="272">
        <v>0</v>
      </c>
      <c r="F361" s="272">
        <v>0</v>
      </c>
      <c r="G361" s="272">
        <v>0</v>
      </c>
      <c r="H361" s="272">
        <f t="shared" si="5"/>
        <v>0</v>
      </c>
      <c r="I361" s="272">
        <v>0</v>
      </c>
    </row>
    <row r="362" spans="1:9" hidden="1" x14ac:dyDescent="0.2">
      <c r="A362" s="269">
        <v>145000</v>
      </c>
      <c r="B362" s="269" t="s">
        <v>385</v>
      </c>
      <c r="C362" s="270">
        <v>0</v>
      </c>
      <c r="D362" s="270">
        <v>0</v>
      </c>
      <c r="E362" s="270">
        <v>0</v>
      </c>
      <c r="F362" s="270">
        <v>0</v>
      </c>
      <c r="G362" s="270">
        <v>0</v>
      </c>
      <c r="H362" s="270">
        <f t="shared" si="5"/>
        <v>0</v>
      </c>
      <c r="I362" s="270">
        <v>0</v>
      </c>
    </row>
    <row r="363" spans="1:9" hidden="1" x14ac:dyDescent="0.2">
      <c r="A363" s="271">
        <v>145005</v>
      </c>
      <c r="B363" s="271" t="s">
        <v>353</v>
      </c>
      <c r="C363" s="272">
        <v>0</v>
      </c>
      <c r="D363" s="272">
        <v>0</v>
      </c>
      <c r="E363" s="272">
        <v>0</v>
      </c>
      <c r="F363" s="272">
        <v>0</v>
      </c>
      <c r="G363" s="272">
        <v>0</v>
      </c>
      <c r="H363" s="272">
        <f t="shared" si="5"/>
        <v>0</v>
      </c>
      <c r="I363" s="272">
        <v>0</v>
      </c>
    </row>
    <row r="364" spans="1:9" hidden="1" x14ac:dyDescent="0.2">
      <c r="A364" s="271">
        <v>145010</v>
      </c>
      <c r="B364" s="271" t="s">
        <v>354</v>
      </c>
      <c r="C364" s="272">
        <v>0</v>
      </c>
      <c r="D364" s="272">
        <v>0</v>
      </c>
      <c r="E364" s="272">
        <v>0</v>
      </c>
      <c r="F364" s="272">
        <v>0</v>
      </c>
      <c r="G364" s="272">
        <v>0</v>
      </c>
      <c r="H364" s="272">
        <f t="shared" si="5"/>
        <v>0</v>
      </c>
      <c r="I364" s="272">
        <v>0</v>
      </c>
    </row>
    <row r="365" spans="1:9" hidden="1" x14ac:dyDescent="0.2">
      <c r="A365" s="271">
        <v>145015</v>
      </c>
      <c r="B365" s="271" t="s">
        <v>355</v>
      </c>
      <c r="C365" s="272">
        <v>0</v>
      </c>
      <c r="D365" s="272">
        <v>0</v>
      </c>
      <c r="E365" s="272">
        <v>0</v>
      </c>
      <c r="F365" s="272">
        <v>0</v>
      </c>
      <c r="G365" s="272">
        <v>0</v>
      </c>
      <c r="H365" s="272">
        <f t="shared" si="5"/>
        <v>0</v>
      </c>
      <c r="I365" s="272">
        <v>0</v>
      </c>
    </row>
    <row r="366" spans="1:9" hidden="1" x14ac:dyDescent="0.2">
      <c r="A366" s="271">
        <v>145020</v>
      </c>
      <c r="B366" s="271" t="s">
        <v>356</v>
      </c>
      <c r="C366" s="272">
        <v>0</v>
      </c>
      <c r="D366" s="272">
        <v>0</v>
      </c>
      <c r="E366" s="272">
        <v>0</v>
      </c>
      <c r="F366" s="272">
        <v>0</v>
      </c>
      <c r="G366" s="272">
        <v>0</v>
      </c>
      <c r="H366" s="272">
        <f t="shared" si="5"/>
        <v>0</v>
      </c>
      <c r="I366" s="272">
        <v>0</v>
      </c>
    </row>
    <row r="367" spans="1:9" hidden="1" x14ac:dyDescent="0.2">
      <c r="A367" s="271">
        <v>145025</v>
      </c>
      <c r="B367" s="271" t="s">
        <v>357</v>
      </c>
      <c r="C367" s="272">
        <v>0</v>
      </c>
      <c r="D367" s="272">
        <v>0</v>
      </c>
      <c r="E367" s="272">
        <v>0</v>
      </c>
      <c r="F367" s="272">
        <v>0</v>
      </c>
      <c r="G367" s="272">
        <v>0</v>
      </c>
      <c r="H367" s="272">
        <f t="shared" si="5"/>
        <v>0</v>
      </c>
      <c r="I367" s="272">
        <v>0</v>
      </c>
    </row>
    <row r="368" spans="1:9" hidden="1" x14ac:dyDescent="0.2">
      <c r="A368" s="269">
        <v>145100</v>
      </c>
      <c r="B368" s="269" t="s">
        <v>386</v>
      </c>
      <c r="C368" s="270">
        <v>0</v>
      </c>
      <c r="D368" s="270">
        <v>0</v>
      </c>
      <c r="E368" s="270">
        <v>0</v>
      </c>
      <c r="F368" s="270">
        <v>0</v>
      </c>
      <c r="G368" s="270">
        <v>0</v>
      </c>
      <c r="H368" s="270">
        <f t="shared" si="5"/>
        <v>0</v>
      </c>
      <c r="I368" s="270">
        <v>0</v>
      </c>
    </row>
    <row r="369" spans="1:9" hidden="1" x14ac:dyDescent="0.2">
      <c r="A369" s="271">
        <v>145105</v>
      </c>
      <c r="B369" s="271" t="s">
        <v>353</v>
      </c>
      <c r="C369" s="272">
        <v>0</v>
      </c>
      <c r="D369" s="272">
        <v>0</v>
      </c>
      <c r="E369" s="272">
        <v>0</v>
      </c>
      <c r="F369" s="272">
        <v>0</v>
      </c>
      <c r="G369" s="272">
        <v>0</v>
      </c>
      <c r="H369" s="272">
        <f t="shared" si="5"/>
        <v>0</v>
      </c>
      <c r="I369" s="272">
        <v>0</v>
      </c>
    </row>
    <row r="370" spans="1:9" hidden="1" x14ac:dyDescent="0.2">
      <c r="A370" s="271">
        <v>145110</v>
      </c>
      <c r="B370" s="271" t="s">
        <v>354</v>
      </c>
      <c r="C370" s="272">
        <v>0</v>
      </c>
      <c r="D370" s="272">
        <v>0</v>
      </c>
      <c r="E370" s="272">
        <v>0</v>
      </c>
      <c r="F370" s="272">
        <v>0</v>
      </c>
      <c r="G370" s="272">
        <v>0</v>
      </c>
      <c r="H370" s="272">
        <f t="shared" si="5"/>
        <v>0</v>
      </c>
      <c r="I370" s="272">
        <v>0</v>
      </c>
    </row>
    <row r="371" spans="1:9" hidden="1" x14ac:dyDescent="0.2">
      <c r="A371" s="271">
        <v>145115</v>
      </c>
      <c r="B371" s="271" t="s">
        <v>355</v>
      </c>
      <c r="C371" s="272">
        <v>0</v>
      </c>
      <c r="D371" s="272">
        <v>0</v>
      </c>
      <c r="E371" s="272">
        <v>0</v>
      </c>
      <c r="F371" s="272">
        <v>0</v>
      </c>
      <c r="G371" s="272">
        <v>0</v>
      </c>
      <c r="H371" s="272">
        <f t="shared" si="5"/>
        <v>0</v>
      </c>
      <c r="I371" s="272">
        <v>0</v>
      </c>
    </row>
    <row r="372" spans="1:9" hidden="1" x14ac:dyDescent="0.2">
      <c r="A372" s="271">
        <v>145120</v>
      </c>
      <c r="B372" s="271" t="s">
        <v>356</v>
      </c>
      <c r="C372" s="272">
        <v>0</v>
      </c>
      <c r="D372" s="272">
        <v>0</v>
      </c>
      <c r="E372" s="272">
        <v>0</v>
      </c>
      <c r="F372" s="272">
        <v>0</v>
      </c>
      <c r="G372" s="272">
        <v>0</v>
      </c>
      <c r="H372" s="272">
        <f t="shared" si="5"/>
        <v>0</v>
      </c>
      <c r="I372" s="272">
        <v>0</v>
      </c>
    </row>
    <row r="373" spans="1:9" hidden="1" x14ac:dyDescent="0.2">
      <c r="A373" s="271">
        <v>145125</v>
      </c>
      <c r="B373" s="271" t="s">
        <v>357</v>
      </c>
      <c r="C373" s="272">
        <v>0</v>
      </c>
      <c r="D373" s="272">
        <v>0</v>
      </c>
      <c r="E373" s="272">
        <v>0</v>
      </c>
      <c r="F373" s="272">
        <v>0</v>
      </c>
      <c r="G373" s="272">
        <v>0</v>
      </c>
      <c r="H373" s="272">
        <f t="shared" si="5"/>
        <v>0</v>
      </c>
      <c r="I373" s="272">
        <v>0</v>
      </c>
    </row>
    <row r="374" spans="1:9" hidden="1" x14ac:dyDescent="0.2">
      <c r="A374" s="269">
        <v>145200</v>
      </c>
      <c r="B374" s="269" t="s">
        <v>387</v>
      </c>
      <c r="C374" s="270">
        <v>0</v>
      </c>
      <c r="D374" s="270">
        <v>0</v>
      </c>
      <c r="E374" s="270">
        <v>0</v>
      </c>
      <c r="F374" s="270">
        <v>0</v>
      </c>
      <c r="G374" s="270">
        <v>0</v>
      </c>
      <c r="H374" s="270">
        <f t="shared" si="5"/>
        <v>0</v>
      </c>
      <c r="I374" s="270">
        <v>0</v>
      </c>
    </row>
    <row r="375" spans="1:9" hidden="1" x14ac:dyDescent="0.2">
      <c r="A375" s="271">
        <v>145205</v>
      </c>
      <c r="B375" s="271" t="s">
        <v>353</v>
      </c>
      <c r="C375" s="272">
        <v>0</v>
      </c>
      <c r="D375" s="272">
        <v>0</v>
      </c>
      <c r="E375" s="272">
        <v>0</v>
      </c>
      <c r="F375" s="272">
        <v>0</v>
      </c>
      <c r="G375" s="272">
        <v>0</v>
      </c>
      <c r="H375" s="272">
        <f t="shared" si="5"/>
        <v>0</v>
      </c>
      <c r="I375" s="272">
        <v>0</v>
      </c>
    </row>
    <row r="376" spans="1:9" hidden="1" x14ac:dyDescent="0.2">
      <c r="A376" s="271">
        <v>145210</v>
      </c>
      <c r="B376" s="271" t="s">
        <v>354</v>
      </c>
      <c r="C376" s="272">
        <v>0</v>
      </c>
      <c r="D376" s="272">
        <v>0</v>
      </c>
      <c r="E376" s="272">
        <v>0</v>
      </c>
      <c r="F376" s="272">
        <v>0</v>
      </c>
      <c r="G376" s="272">
        <v>0</v>
      </c>
      <c r="H376" s="272">
        <f t="shared" si="5"/>
        <v>0</v>
      </c>
      <c r="I376" s="272">
        <v>0</v>
      </c>
    </row>
    <row r="377" spans="1:9" hidden="1" x14ac:dyDescent="0.2">
      <c r="A377" s="271">
        <v>145215</v>
      </c>
      <c r="B377" s="271" t="s">
        <v>355</v>
      </c>
      <c r="C377" s="272">
        <v>0</v>
      </c>
      <c r="D377" s="272">
        <v>0</v>
      </c>
      <c r="E377" s="272">
        <v>0</v>
      </c>
      <c r="F377" s="272">
        <v>0</v>
      </c>
      <c r="G377" s="272">
        <v>0</v>
      </c>
      <c r="H377" s="272">
        <f t="shared" si="5"/>
        <v>0</v>
      </c>
      <c r="I377" s="272">
        <v>0</v>
      </c>
    </row>
    <row r="378" spans="1:9" hidden="1" x14ac:dyDescent="0.2">
      <c r="A378" s="271">
        <v>145220</v>
      </c>
      <c r="B378" s="271" t="s">
        <v>356</v>
      </c>
      <c r="C378" s="272">
        <v>0</v>
      </c>
      <c r="D378" s="272">
        <v>0</v>
      </c>
      <c r="E378" s="272">
        <v>0</v>
      </c>
      <c r="F378" s="272">
        <v>0</v>
      </c>
      <c r="G378" s="272">
        <v>0</v>
      </c>
      <c r="H378" s="272">
        <f t="shared" si="5"/>
        <v>0</v>
      </c>
      <c r="I378" s="272">
        <v>0</v>
      </c>
    </row>
    <row r="379" spans="1:9" hidden="1" x14ac:dyDescent="0.2">
      <c r="A379" s="271">
        <v>145225</v>
      </c>
      <c r="B379" s="271" t="s">
        <v>357</v>
      </c>
      <c r="C379" s="272">
        <v>0</v>
      </c>
      <c r="D379" s="272">
        <v>0</v>
      </c>
      <c r="E379" s="272">
        <v>0</v>
      </c>
      <c r="F379" s="272">
        <v>0</v>
      </c>
      <c r="G379" s="272">
        <v>0</v>
      </c>
      <c r="H379" s="272">
        <f t="shared" si="5"/>
        <v>0</v>
      </c>
      <c r="I379" s="272">
        <v>0</v>
      </c>
    </row>
    <row r="380" spans="1:9" hidden="1" x14ac:dyDescent="0.2">
      <c r="A380" s="269">
        <v>145300</v>
      </c>
      <c r="B380" s="269" t="s">
        <v>388</v>
      </c>
      <c r="C380" s="270">
        <v>0</v>
      </c>
      <c r="D380" s="270">
        <v>0</v>
      </c>
      <c r="E380" s="270">
        <v>0</v>
      </c>
      <c r="F380" s="270">
        <v>0</v>
      </c>
      <c r="G380" s="270">
        <v>0</v>
      </c>
      <c r="H380" s="270">
        <f t="shared" si="5"/>
        <v>0</v>
      </c>
      <c r="I380" s="270">
        <v>0</v>
      </c>
    </row>
    <row r="381" spans="1:9" hidden="1" x14ac:dyDescent="0.2">
      <c r="A381" s="271">
        <v>145305</v>
      </c>
      <c r="B381" s="271" t="s">
        <v>353</v>
      </c>
      <c r="C381" s="272">
        <v>0</v>
      </c>
      <c r="D381" s="272">
        <v>0</v>
      </c>
      <c r="E381" s="272">
        <v>0</v>
      </c>
      <c r="F381" s="272">
        <v>0</v>
      </c>
      <c r="G381" s="272">
        <v>0</v>
      </c>
      <c r="H381" s="272">
        <f t="shared" si="5"/>
        <v>0</v>
      </c>
      <c r="I381" s="272">
        <v>0</v>
      </c>
    </row>
    <row r="382" spans="1:9" hidden="1" x14ac:dyDescent="0.2">
      <c r="A382" s="271">
        <v>145310</v>
      </c>
      <c r="B382" s="271" t="s">
        <v>354</v>
      </c>
      <c r="C382" s="272">
        <v>0</v>
      </c>
      <c r="D382" s="272">
        <v>0</v>
      </c>
      <c r="E382" s="272">
        <v>0</v>
      </c>
      <c r="F382" s="272">
        <v>0</v>
      </c>
      <c r="G382" s="272">
        <v>0</v>
      </c>
      <c r="H382" s="272">
        <f t="shared" si="5"/>
        <v>0</v>
      </c>
      <c r="I382" s="272">
        <v>0</v>
      </c>
    </row>
    <row r="383" spans="1:9" hidden="1" x14ac:dyDescent="0.2">
      <c r="A383" s="271">
        <v>145315</v>
      </c>
      <c r="B383" s="271" t="s">
        <v>355</v>
      </c>
      <c r="C383" s="272">
        <v>0</v>
      </c>
      <c r="D383" s="272">
        <v>0</v>
      </c>
      <c r="E383" s="272">
        <v>0</v>
      </c>
      <c r="F383" s="272">
        <v>0</v>
      </c>
      <c r="G383" s="272">
        <v>0</v>
      </c>
      <c r="H383" s="272">
        <f t="shared" si="5"/>
        <v>0</v>
      </c>
      <c r="I383" s="272">
        <v>0</v>
      </c>
    </row>
    <row r="384" spans="1:9" hidden="1" x14ac:dyDescent="0.2">
      <c r="A384" s="271">
        <v>145320</v>
      </c>
      <c r="B384" s="271" t="s">
        <v>356</v>
      </c>
      <c r="C384" s="272">
        <v>0</v>
      </c>
      <c r="D384" s="272">
        <v>0</v>
      </c>
      <c r="E384" s="272">
        <v>0</v>
      </c>
      <c r="F384" s="272">
        <v>0</v>
      </c>
      <c r="G384" s="272">
        <v>0</v>
      </c>
      <c r="H384" s="272">
        <f t="shared" si="5"/>
        <v>0</v>
      </c>
      <c r="I384" s="272">
        <v>0</v>
      </c>
    </row>
    <row r="385" spans="1:9" hidden="1" x14ac:dyDescent="0.2">
      <c r="A385" s="271">
        <v>145325</v>
      </c>
      <c r="B385" s="271" t="s">
        <v>357</v>
      </c>
      <c r="C385" s="272">
        <v>0</v>
      </c>
      <c r="D385" s="272">
        <v>0</v>
      </c>
      <c r="E385" s="272">
        <v>0</v>
      </c>
      <c r="F385" s="272">
        <v>0</v>
      </c>
      <c r="G385" s="272">
        <v>0</v>
      </c>
      <c r="H385" s="272">
        <f t="shared" si="5"/>
        <v>0</v>
      </c>
      <c r="I385" s="272">
        <v>0</v>
      </c>
    </row>
    <row r="386" spans="1:9" hidden="1" x14ac:dyDescent="0.2">
      <c r="A386" s="269">
        <v>145400</v>
      </c>
      <c r="B386" s="269" t="s">
        <v>389</v>
      </c>
      <c r="C386" s="270">
        <v>0</v>
      </c>
      <c r="D386" s="270">
        <v>0</v>
      </c>
      <c r="E386" s="270">
        <v>0</v>
      </c>
      <c r="F386" s="270">
        <v>0</v>
      </c>
      <c r="G386" s="270">
        <v>0</v>
      </c>
      <c r="H386" s="270">
        <f t="shared" si="5"/>
        <v>0</v>
      </c>
      <c r="I386" s="270">
        <v>0</v>
      </c>
    </row>
    <row r="387" spans="1:9" hidden="1" x14ac:dyDescent="0.2">
      <c r="A387" s="271">
        <v>145405</v>
      </c>
      <c r="B387" s="271" t="s">
        <v>353</v>
      </c>
      <c r="C387" s="272">
        <v>0</v>
      </c>
      <c r="D387" s="272">
        <v>0</v>
      </c>
      <c r="E387" s="272">
        <v>0</v>
      </c>
      <c r="F387" s="272">
        <v>0</v>
      </c>
      <c r="G387" s="272">
        <v>0</v>
      </c>
      <c r="H387" s="272">
        <f t="shared" ref="H387:H450" si="6">IFERROR(CEILING(+I387*(1+((+I387/G387-1)/3)),1000000),0)</f>
        <v>0</v>
      </c>
      <c r="I387" s="272">
        <v>0</v>
      </c>
    </row>
    <row r="388" spans="1:9" hidden="1" x14ac:dyDescent="0.2">
      <c r="A388" s="271">
        <v>145410</v>
      </c>
      <c r="B388" s="271" t="s">
        <v>354</v>
      </c>
      <c r="C388" s="272">
        <v>0</v>
      </c>
      <c r="D388" s="272">
        <v>0</v>
      </c>
      <c r="E388" s="272">
        <v>0</v>
      </c>
      <c r="F388" s="272">
        <v>0</v>
      </c>
      <c r="G388" s="272">
        <v>0</v>
      </c>
      <c r="H388" s="272">
        <f t="shared" si="6"/>
        <v>0</v>
      </c>
      <c r="I388" s="272">
        <v>0</v>
      </c>
    </row>
    <row r="389" spans="1:9" hidden="1" x14ac:dyDescent="0.2">
      <c r="A389" s="271">
        <v>145415</v>
      </c>
      <c r="B389" s="271" t="s">
        <v>355</v>
      </c>
      <c r="C389" s="272">
        <v>0</v>
      </c>
      <c r="D389" s="272">
        <v>0</v>
      </c>
      <c r="E389" s="272">
        <v>0</v>
      </c>
      <c r="F389" s="272">
        <v>0</v>
      </c>
      <c r="G389" s="272">
        <v>0</v>
      </c>
      <c r="H389" s="272">
        <f t="shared" si="6"/>
        <v>0</v>
      </c>
      <c r="I389" s="272">
        <v>0</v>
      </c>
    </row>
    <row r="390" spans="1:9" hidden="1" x14ac:dyDescent="0.2">
      <c r="A390" s="271">
        <v>145420</v>
      </c>
      <c r="B390" s="271" t="s">
        <v>356</v>
      </c>
      <c r="C390" s="272">
        <v>0</v>
      </c>
      <c r="D390" s="272">
        <v>0</v>
      </c>
      <c r="E390" s="272">
        <v>0</v>
      </c>
      <c r="F390" s="272">
        <v>0</v>
      </c>
      <c r="G390" s="272">
        <v>0</v>
      </c>
      <c r="H390" s="272">
        <f t="shared" si="6"/>
        <v>0</v>
      </c>
      <c r="I390" s="272">
        <v>0</v>
      </c>
    </row>
    <row r="391" spans="1:9" hidden="1" x14ac:dyDescent="0.2">
      <c r="A391" s="271">
        <v>145425</v>
      </c>
      <c r="B391" s="271" t="s">
        <v>357</v>
      </c>
      <c r="C391" s="272">
        <v>0</v>
      </c>
      <c r="D391" s="272">
        <v>0</v>
      </c>
      <c r="E391" s="272">
        <v>0</v>
      </c>
      <c r="F391" s="272">
        <v>0</v>
      </c>
      <c r="G391" s="272">
        <v>0</v>
      </c>
      <c r="H391" s="272">
        <f t="shared" si="6"/>
        <v>0</v>
      </c>
      <c r="I391" s="272">
        <v>0</v>
      </c>
    </row>
    <row r="392" spans="1:9" hidden="1" x14ac:dyDescent="0.2">
      <c r="A392" s="269">
        <v>145500</v>
      </c>
      <c r="B392" s="269" t="s">
        <v>390</v>
      </c>
      <c r="C392" s="270">
        <v>0</v>
      </c>
      <c r="D392" s="270">
        <v>0</v>
      </c>
      <c r="E392" s="270">
        <v>0</v>
      </c>
      <c r="F392" s="270">
        <v>0</v>
      </c>
      <c r="G392" s="270">
        <v>0</v>
      </c>
      <c r="H392" s="270">
        <f t="shared" si="6"/>
        <v>0</v>
      </c>
      <c r="I392" s="270">
        <v>0</v>
      </c>
    </row>
    <row r="393" spans="1:9" hidden="1" x14ac:dyDescent="0.2">
      <c r="A393" s="271">
        <v>145505</v>
      </c>
      <c r="B393" s="271" t="s">
        <v>353</v>
      </c>
      <c r="C393" s="272">
        <v>0</v>
      </c>
      <c r="D393" s="272">
        <v>0</v>
      </c>
      <c r="E393" s="272">
        <v>0</v>
      </c>
      <c r="F393" s="272">
        <v>0</v>
      </c>
      <c r="G393" s="272">
        <v>0</v>
      </c>
      <c r="H393" s="272">
        <f t="shared" si="6"/>
        <v>0</v>
      </c>
      <c r="I393" s="272">
        <v>0</v>
      </c>
    </row>
    <row r="394" spans="1:9" hidden="1" x14ac:dyDescent="0.2">
      <c r="A394" s="271">
        <v>145510</v>
      </c>
      <c r="B394" s="271" t="s">
        <v>354</v>
      </c>
      <c r="C394" s="272">
        <v>0</v>
      </c>
      <c r="D394" s="272">
        <v>0</v>
      </c>
      <c r="E394" s="272">
        <v>0</v>
      </c>
      <c r="F394" s="272">
        <v>0</v>
      </c>
      <c r="G394" s="272">
        <v>0</v>
      </c>
      <c r="H394" s="272">
        <f t="shared" si="6"/>
        <v>0</v>
      </c>
      <c r="I394" s="272">
        <v>0</v>
      </c>
    </row>
    <row r="395" spans="1:9" hidden="1" x14ac:dyDescent="0.2">
      <c r="A395" s="271">
        <v>145515</v>
      </c>
      <c r="B395" s="271" t="s">
        <v>355</v>
      </c>
      <c r="C395" s="272">
        <v>0</v>
      </c>
      <c r="D395" s="272">
        <v>0</v>
      </c>
      <c r="E395" s="272">
        <v>0</v>
      </c>
      <c r="F395" s="272">
        <v>0</v>
      </c>
      <c r="G395" s="272">
        <v>0</v>
      </c>
      <c r="H395" s="272">
        <f t="shared" si="6"/>
        <v>0</v>
      </c>
      <c r="I395" s="272">
        <v>0</v>
      </c>
    </row>
    <row r="396" spans="1:9" hidden="1" x14ac:dyDescent="0.2">
      <c r="A396" s="271">
        <v>145520</v>
      </c>
      <c r="B396" s="271" t="s">
        <v>356</v>
      </c>
      <c r="C396" s="272">
        <v>0</v>
      </c>
      <c r="D396" s="272">
        <v>0</v>
      </c>
      <c r="E396" s="272">
        <v>0</v>
      </c>
      <c r="F396" s="272">
        <v>0</v>
      </c>
      <c r="G396" s="272">
        <v>0</v>
      </c>
      <c r="H396" s="272">
        <f t="shared" si="6"/>
        <v>0</v>
      </c>
      <c r="I396" s="272">
        <v>0</v>
      </c>
    </row>
    <row r="397" spans="1:9" hidden="1" x14ac:dyDescent="0.2">
      <c r="A397" s="271">
        <v>145525</v>
      </c>
      <c r="B397" s="271" t="s">
        <v>357</v>
      </c>
      <c r="C397" s="272">
        <v>0</v>
      </c>
      <c r="D397" s="272">
        <v>0</v>
      </c>
      <c r="E397" s="272">
        <v>0</v>
      </c>
      <c r="F397" s="272">
        <v>0</v>
      </c>
      <c r="G397" s="272">
        <v>0</v>
      </c>
      <c r="H397" s="272">
        <f t="shared" si="6"/>
        <v>0</v>
      </c>
      <c r="I397" s="272">
        <v>0</v>
      </c>
    </row>
    <row r="398" spans="1:9" hidden="1" x14ac:dyDescent="0.2">
      <c r="A398" s="269">
        <v>145600</v>
      </c>
      <c r="B398" s="269" t="s">
        <v>391</v>
      </c>
      <c r="C398" s="270">
        <v>0</v>
      </c>
      <c r="D398" s="270">
        <v>0</v>
      </c>
      <c r="E398" s="270">
        <v>0</v>
      </c>
      <c r="F398" s="270">
        <v>0</v>
      </c>
      <c r="G398" s="270">
        <v>0</v>
      </c>
      <c r="H398" s="270">
        <f t="shared" si="6"/>
        <v>0</v>
      </c>
      <c r="I398" s="270">
        <v>0</v>
      </c>
    </row>
    <row r="399" spans="1:9" hidden="1" x14ac:dyDescent="0.2">
      <c r="A399" s="271">
        <v>145605</v>
      </c>
      <c r="B399" s="271" t="s">
        <v>353</v>
      </c>
      <c r="C399" s="272">
        <v>0</v>
      </c>
      <c r="D399" s="272">
        <v>0</v>
      </c>
      <c r="E399" s="272">
        <v>0</v>
      </c>
      <c r="F399" s="272">
        <v>0</v>
      </c>
      <c r="G399" s="272">
        <v>0</v>
      </c>
      <c r="H399" s="272">
        <f t="shared" si="6"/>
        <v>0</v>
      </c>
      <c r="I399" s="272">
        <v>0</v>
      </c>
    </row>
    <row r="400" spans="1:9" hidden="1" x14ac:dyDescent="0.2">
      <c r="A400" s="271">
        <v>145610</v>
      </c>
      <c r="B400" s="271" t="s">
        <v>354</v>
      </c>
      <c r="C400" s="272">
        <v>0</v>
      </c>
      <c r="D400" s="272">
        <v>0</v>
      </c>
      <c r="E400" s="272">
        <v>0</v>
      </c>
      <c r="F400" s="272">
        <v>0</v>
      </c>
      <c r="G400" s="272">
        <v>0</v>
      </c>
      <c r="H400" s="272">
        <f t="shared" si="6"/>
        <v>0</v>
      </c>
      <c r="I400" s="272">
        <v>0</v>
      </c>
    </row>
    <row r="401" spans="1:9" hidden="1" x14ac:dyDescent="0.2">
      <c r="A401" s="271">
        <v>145615</v>
      </c>
      <c r="B401" s="271" t="s">
        <v>355</v>
      </c>
      <c r="C401" s="272">
        <v>0</v>
      </c>
      <c r="D401" s="272">
        <v>0</v>
      </c>
      <c r="E401" s="272">
        <v>0</v>
      </c>
      <c r="F401" s="272">
        <v>0</v>
      </c>
      <c r="G401" s="272">
        <v>0</v>
      </c>
      <c r="H401" s="272">
        <f t="shared" si="6"/>
        <v>0</v>
      </c>
      <c r="I401" s="272">
        <v>0</v>
      </c>
    </row>
    <row r="402" spans="1:9" hidden="1" x14ac:dyDescent="0.2">
      <c r="A402" s="271">
        <v>145620</v>
      </c>
      <c r="B402" s="271" t="s">
        <v>356</v>
      </c>
      <c r="C402" s="272">
        <v>0</v>
      </c>
      <c r="D402" s="272">
        <v>0</v>
      </c>
      <c r="E402" s="272">
        <v>0</v>
      </c>
      <c r="F402" s="272">
        <v>0</v>
      </c>
      <c r="G402" s="272">
        <v>0</v>
      </c>
      <c r="H402" s="272">
        <f t="shared" si="6"/>
        <v>0</v>
      </c>
      <c r="I402" s="272">
        <v>0</v>
      </c>
    </row>
    <row r="403" spans="1:9" hidden="1" x14ac:dyDescent="0.2">
      <c r="A403" s="271">
        <v>145625</v>
      </c>
      <c r="B403" s="271" t="s">
        <v>357</v>
      </c>
      <c r="C403" s="272">
        <v>0</v>
      </c>
      <c r="D403" s="272">
        <v>0</v>
      </c>
      <c r="E403" s="272">
        <v>0</v>
      </c>
      <c r="F403" s="272">
        <v>0</v>
      </c>
      <c r="G403" s="272">
        <v>0</v>
      </c>
      <c r="H403" s="272">
        <f t="shared" si="6"/>
        <v>0</v>
      </c>
      <c r="I403" s="272">
        <v>0</v>
      </c>
    </row>
    <row r="404" spans="1:9" hidden="1" x14ac:dyDescent="0.2">
      <c r="A404" s="269">
        <v>145700</v>
      </c>
      <c r="B404" s="269" t="s">
        <v>392</v>
      </c>
      <c r="C404" s="270">
        <v>0</v>
      </c>
      <c r="D404" s="270">
        <v>0</v>
      </c>
      <c r="E404" s="270">
        <v>0</v>
      </c>
      <c r="F404" s="270">
        <v>0</v>
      </c>
      <c r="G404" s="270">
        <v>0</v>
      </c>
      <c r="H404" s="270">
        <f t="shared" si="6"/>
        <v>0</v>
      </c>
      <c r="I404" s="270">
        <v>0</v>
      </c>
    </row>
    <row r="405" spans="1:9" hidden="1" x14ac:dyDescent="0.2">
      <c r="A405" s="271">
        <v>145705</v>
      </c>
      <c r="B405" s="271" t="s">
        <v>353</v>
      </c>
      <c r="C405" s="272">
        <v>0</v>
      </c>
      <c r="D405" s="272">
        <v>0</v>
      </c>
      <c r="E405" s="272">
        <v>0</v>
      </c>
      <c r="F405" s="272">
        <v>0</v>
      </c>
      <c r="G405" s="272">
        <v>0</v>
      </c>
      <c r="H405" s="272">
        <f t="shared" si="6"/>
        <v>0</v>
      </c>
      <c r="I405" s="272">
        <v>0</v>
      </c>
    </row>
    <row r="406" spans="1:9" hidden="1" x14ac:dyDescent="0.2">
      <c r="A406" s="271">
        <v>145710</v>
      </c>
      <c r="B406" s="271" t="s">
        <v>354</v>
      </c>
      <c r="C406" s="272">
        <v>0</v>
      </c>
      <c r="D406" s="272">
        <v>0</v>
      </c>
      <c r="E406" s="272">
        <v>0</v>
      </c>
      <c r="F406" s="272">
        <v>0</v>
      </c>
      <c r="G406" s="272">
        <v>0</v>
      </c>
      <c r="H406" s="272">
        <f t="shared" si="6"/>
        <v>0</v>
      </c>
      <c r="I406" s="272">
        <v>0</v>
      </c>
    </row>
    <row r="407" spans="1:9" hidden="1" x14ac:dyDescent="0.2">
      <c r="A407" s="271">
        <v>145715</v>
      </c>
      <c r="B407" s="271" t="s">
        <v>355</v>
      </c>
      <c r="C407" s="272">
        <v>0</v>
      </c>
      <c r="D407" s="272">
        <v>0</v>
      </c>
      <c r="E407" s="272">
        <v>0</v>
      </c>
      <c r="F407" s="272">
        <v>0</v>
      </c>
      <c r="G407" s="272">
        <v>0</v>
      </c>
      <c r="H407" s="272">
        <f t="shared" si="6"/>
        <v>0</v>
      </c>
      <c r="I407" s="272">
        <v>0</v>
      </c>
    </row>
    <row r="408" spans="1:9" hidden="1" x14ac:dyDescent="0.2">
      <c r="A408" s="271">
        <v>145720</v>
      </c>
      <c r="B408" s="271" t="s">
        <v>356</v>
      </c>
      <c r="C408" s="272">
        <v>0</v>
      </c>
      <c r="D408" s="272">
        <v>0</v>
      </c>
      <c r="E408" s="272">
        <v>0</v>
      </c>
      <c r="F408" s="272">
        <v>0</v>
      </c>
      <c r="G408" s="272">
        <v>0</v>
      </c>
      <c r="H408" s="272">
        <f t="shared" si="6"/>
        <v>0</v>
      </c>
      <c r="I408" s="272">
        <v>0</v>
      </c>
    </row>
    <row r="409" spans="1:9" hidden="1" x14ac:dyDescent="0.2">
      <c r="A409" s="271">
        <v>145725</v>
      </c>
      <c r="B409" s="271" t="s">
        <v>357</v>
      </c>
      <c r="C409" s="272">
        <v>0</v>
      </c>
      <c r="D409" s="272">
        <v>0</v>
      </c>
      <c r="E409" s="272">
        <v>0</v>
      </c>
      <c r="F409" s="272">
        <v>0</v>
      </c>
      <c r="G409" s="272">
        <v>0</v>
      </c>
      <c r="H409" s="272">
        <f t="shared" si="6"/>
        <v>0</v>
      </c>
      <c r="I409" s="272">
        <v>0</v>
      </c>
    </row>
    <row r="410" spans="1:9" hidden="1" x14ac:dyDescent="0.2">
      <c r="A410" s="269">
        <v>145800</v>
      </c>
      <c r="B410" s="269" t="s">
        <v>393</v>
      </c>
      <c r="C410" s="270">
        <v>0</v>
      </c>
      <c r="D410" s="270">
        <v>0</v>
      </c>
      <c r="E410" s="270">
        <v>0</v>
      </c>
      <c r="F410" s="270">
        <v>0</v>
      </c>
      <c r="G410" s="270">
        <v>0</v>
      </c>
      <c r="H410" s="270">
        <f t="shared" si="6"/>
        <v>0</v>
      </c>
      <c r="I410" s="270">
        <v>0</v>
      </c>
    </row>
    <row r="411" spans="1:9" hidden="1" x14ac:dyDescent="0.2">
      <c r="A411" s="271">
        <v>145805</v>
      </c>
      <c r="B411" s="271" t="s">
        <v>371</v>
      </c>
      <c r="C411" s="272">
        <v>0</v>
      </c>
      <c r="D411" s="272">
        <v>0</v>
      </c>
      <c r="E411" s="272">
        <v>0</v>
      </c>
      <c r="F411" s="272">
        <v>0</v>
      </c>
      <c r="G411" s="272">
        <v>0</v>
      </c>
      <c r="H411" s="272">
        <f t="shared" si="6"/>
        <v>0</v>
      </c>
      <c r="I411" s="272">
        <v>0</v>
      </c>
    </row>
    <row r="412" spans="1:9" hidden="1" x14ac:dyDescent="0.2">
      <c r="A412" s="271">
        <v>145810</v>
      </c>
      <c r="B412" s="271" t="s">
        <v>372</v>
      </c>
      <c r="C412" s="272">
        <v>0</v>
      </c>
      <c r="D412" s="272">
        <v>0</v>
      </c>
      <c r="E412" s="272">
        <v>0</v>
      </c>
      <c r="F412" s="272">
        <v>0</v>
      </c>
      <c r="G412" s="272">
        <v>0</v>
      </c>
      <c r="H412" s="272">
        <f t="shared" si="6"/>
        <v>0</v>
      </c>
      <c r="I412" s="272">
        <v>0</v>
      </c>
    </row>
    <row r="413" spans="1:9" hidden="1" x14ac:dyDescent="0.2">
      <c r="A413" s="271">
        <v>145815</v>
      </c>
      <c r="B413" s="271" t="s">
        <v>373</v>
      </c>
      <c r="C413" s="272">
        <v>0</v>
      </c>
      <c r="D413" s="272">
        <v>0</v>
      </c>
      <c r="E413" s="272">
        <v>0</v>
      </c>
      <c r="F413" s="272">
        <v>0</v>
      </c>
      <c r="G413" s="272">
        <v>0</v>
      </c>
      <c r="H413" s="272">
        <f t="shared" si="6"/>
        <v>0</v>
      </c>
      <c r="I413" s="272">
        <v>0</v>
      </c>
    </row>
    <row r="414" spans="1:9" hidden="1" x14ac:dyDescent="0.2">
      <c r="A414" s="271">
        <v>145820</v>
      </c>
      <c r="B414" s="271" t="s">
        <v>374</v>
      </c>
      <c r="C414" s="272">
        <v>0</v>
      </c>
      <c r="D414" s="272">
        <v>0</v>
      </c>
      <c r="E414" s="272">
        <v>0</v>
      </c>
      <c r="F414" s="272">
        <v>0</v>
      </c>
      <c r="G414" s="272">
        <v>0</v>
      </c>
      <c r="H414" s="272">
        <f t="shared" si="6"/>
        <v>0</v>
      </c>
      <c r="I414" s="272">
        <v>0</v>
      </c>
    </row>
    <row r="415" spans="1:9" hidden="1" x14ac:dyDescent="0.2">
      <c r="A415" s="271">
        <v>145825</v>
      </c>
      <c r="B415" s="271" t="s">
        <v>375</v>
      </c>
      <c r="C415" s="272">
        <v>0</v>
      </c>
      <c r="D415" s="272">
        <v>0</v>
      </c>
      <c r="E415" s="272">
        <v>0</v>
      </c>
      <c r="F415" s="272">
        <v>0</v>
      </c>
      <c r="G415" s="272">
        <v>0</v>
      </c>
      <c r="H415" s="272">
        <f t="shared" si="6"/>
        <v>0</v>
      </c>
      <c r="I415" s="272">
        <v>0</v>
      </c>
    </row>
    <row r="416" spans="1:9" hidden="1" x14ac:dyDescent="0.2">
      <c r="A416" s="271">
        <v>145830</v>
      </c>
      <c r="B416" s="271" t="s">
        <v>376</v>
      </c>
      <c r="C416" s="272">
        <v>0</v>
      </c>
      <c r="D416" s="272">
        <v>0</v>
      </c>
      <c r="E416" s="272">
        <v>0</v>
      </c>
      <c r="F416" s="272">
        <v>0</v>
      </c>
      <c r="G416" s="272">
        <v>0</v>
      </c>
      <c r="H416" s="272">
        <f t="shared" si="6"/>
        <v>0</v>
      </c>
      <c r="I416" s="272">
        <v>0</v>
      </c>
    </row>
    <row r="417" spans="1:9" hidden="1" x14ac:dyDescent="0.2">
      <c r="A417" s="271">
        <v>145835</v>
      </c>
      <c r="B417" s="271" t="s">
        <v>377</v>
      </c>
      <c r="C417" s="272">
        <v>0</v>
      </c>
      <c r="D417" s="272">
        <v>0</v>
      </c>
      <c r="E417" s="272">
        <v>0</v>
      </c>
      <c r="F417" s="272">
        <v>0</v>
      </c>
      <c r="G417" s="272">
        <v>0</v>
      </c>
      <c r="H417" s="272">
        <f t="shared" si="6"/>
        <v>0</v>
      </c>
      <c r="I417" s="272">
        <v>0</v>
      </c>
    </row>
    <row r="418" spans="1:9" hidden="1" x14ac:dyDescent="0.2">
      <c r="A418" s="271">
        <v>145840</v>
      </c>
      <c r="B418" s="271" t="s">
        <v>378</v>
      </c>
      <c r="C418" s="272">
        <v>0</v>
      </c>
      <c r="D418" s="272">
        <v>0</v>
      </c>
      <c r="E418" s="272">
        <v>0</v>
      </c>
      <c r="F418" s="272">
        <v>0</v>
      </c>
      <c r="G418" s="272">
        <v>0</v>
      </c>
      <c r="H418" s="272">
        <f t="shared" si="6"/>
        <v>0</v>
      </c>
      <c r="I418" s="272">
        <v>0</v>
      </c>
    </row>
    <row r="419" spans="1:9" hidden="1" x14ac:dyDescent="0.2">
      <c r="A419" s="271">
        <v>145845</v>
      </c>
      <c r="B419" s="271" t="s">
        <v>379</v>
      </c>
      <c r="C419" s="272">
        <v>0</v>
      </c>
      <c r="D419" s="272">
        <v>0</v>
      </c>
      <c r="E419" s="272">
        <v>0</v>
      </c>
      <c r="F419" s="272">
        <v>0</v>
      </c>
      <c r="G419" s="272">
        <v>0</v>
      </c>
      <c r="H419" s="272">
        <f t="shared" si="6"/>
        <v>0</v>
      </c>
      <c r="I419" s="272">
        <v>0</v>
      </c>
    </row>
    <row r="420" spans="1:9" hidden="1" x14ac:dyDescent="0.2">
      <c r="A420" s="271">
        <v>145850</v>
      </c>
      <c r="B420" s="271" t="s">
        <v>380</v>
      </c>
      <c r="C420" s="272">
        <v>0</v>
      </c>
      <c r="D420" s="272">
        <v>0</v>
      </c>
      <c r="E420" s="272">
        <v>0</v>
      </c>
      <c r="F420" s="272">
        <v>0</v>
      </c>
      <c r="G420" s="272">
        <v>0</v>
      </c>
      <c r="H420" s="272">
        <f t="shared" si="6"/>
        <v>0</v>
      </c>
      <c r="I420" s="272">
        <v>0</v>
      </c>
    </row>
    <row r="421" spans="1:9" hidden="1" x14ac:dyDescent="0.2">
      <c r="A421" s="269">
        <v>145900</v>
      </c>
      <c r="B421" s="269" t="s">
        <v>394</v>
      </c>
      <c r="C421" s="270">
        <v>0</v>
      </c>
      <c r="D421" s="270">
        <v>0</v>
      </c>
      <c r="E421" s="270">
        <v>0</v>
      </c>
      <c r="F421" s="270">
        <v>0</v>
      </c>
      <c r="G421" s="270">
        <v>0</v>
      </c>
      <c r="H421" s="270">
        <f t="shared" si="6"/>
        <v>0</v>
      </c>
      <c r="I421" s="270">
        <v>0</v>
      </c>
    </row>
    <row r="422" spans="1:9" hidden="1" x14ac:dyDescent="0.2">
      <c r="A422" s="271">
        <v>145905</v>
      </c>
      <c r="B422" s="271" t="s">
        <v>353</v>
      </c>
      <c r="C422" s="272">
        <v>0</v>
      </c>
      <c r="D422" s="272">
        <v>0</v>
      </c>
      <c r="E422" s="272">
        <v>0</v>
      </c>
      <c r="F422" s="272">
        <v>0</v>
      </c>
      <c r="G422" s="272">
        <v>0</v>
      </c>
      <c r="H422" s="272">
        <f t="shared" si="6"/>
        <v>0</v>
      </c>
      <c r="I422" s="272">
        <v>0</v>
      </c>
    </row>
    <row r="423" spans="1:9" hidden="1" x14ac:dyDescent="0.2">
      <c r="A423" s="271">
        <v>145910</v>
      </c>
      <c r="B423" s="271" t="s">
        <v>354</v>
      </c>
      <c r="C423" s="272">
        <v>0</v>
      </c>
      <c r="D423" s="272">
        <v>0</v>
      </c>
      <c r="E423" s="272">
        <v>0</v>
      </c>
      <c r="F423" s="272">
        <v>0</v>
      </c>
      <c r="G423" s="272">
        <v>0</v>
      </c>
      <c r="H423" s="272">
        <f t="shared" si="6"/>
        <v>0</v>
      </c>
      <c r="I423" s="272">
        <v>0</v>
      </c>
    </row>
    <row r="424" spans="1:9" hidden="1" x14ac:dyDescent="0.2">
      <c r="A424" s="271">
        <v>145915</v>
      </c>
      <c r="B424" s="271" t="s">
        <v>355</v>
      </c>
      <c r="C424" s="272">
        <v>0</v>
      </c>
      <c r="D424" s="272">
        <v>0</v>
      </c>
      <c r="E424" s="272">
        <v>0</v>
      </c>
      <c r="F424" s="272">
        <v>0</v>
      </c>
      <c r="G424" s="272">
        <v>0</v>
      </c>
      <c r="H424" s="272">
        <f t="shared" si="6"/>
        <v>0</v>
      </c>
      <c r="I424" s="272">
        <v>0</v>
      </c>
    </row>
    <row r="425" spans="1:9" hidden="1" x14ac:dyDescent="0.2">
      <c r="A425" s="271">
        <v>145920</v>
      </c>
      <c r="B425" s="271" t="s">
        <v>356</v>
      </c>
      <c r="C425" s="272">
        <v>0</v>
      </c>
      <c r="D425" s="272">
        <v>0</v>
      </c>
      <c r="E425" s="272">
        <v>0</v>
      </c>
      <c r="F425" s="272">
        <v>0</v>
      </c>
      <c r="G425" s="272">
        <v>0</v>
      </c>
      <c r="H425" s="272">
        <f t="shared" si="6"/>
        <v>0</v>
      </c>
      <c r="I425" s="272">
        <v>0</v>
      </c>
    </row>
    <row r="426" spans="1:9" hidden="1" x14ac:dyDescent="0.2">
      <c r="A426" s="271">
        <v>145925</v>
      </c>
      <c r="B426" s="271" t="s">
        <v>357</v>
      </c>
      <c r="C426" s="272">
        <v>0</v>
      </c>
      <c r="D426" s="272">
        <v>0</v>
      </c>
      <c r="E426" s="272">
        <v>0</v>
      </c>
      <c r="F426" s="272">
        <v>0</v>
      </c>
      <c r="G426" s="272">
        <v>0</v>
      </c>
      <c r="H426" s="272">
        <f t="shared" si="6"/>
        <v>0</v>
      </c>
      <c r="I426" s="272">
        <v>0</v>
      </c>
    </row>
    <row r="427" spans="1:9" hidden="1" x14ac:dyDescent="0.2">
      <c r="A427" s="269">
        <v>146000</v>
      </c>
      <c r="B427" s="269" t="s">
        <v>395</v>
      </c>
      <c r="C427" s="270">
        <v>0</v>
      </c>
      <c r="D427" s="270">
        <v>0</v>
      </c>
      <c r="E427" s="270">
        <v>0</v>
      </c>
      <c r="F427" s="270">
        <v>0</v>
      </c>
      <c r="G427" s="270">
        <v>0</v>
      </c>
      <c r="H427" s="270">
        <f t="shared" si="6"/>
        <v>0</v>
      </c>
      <c r="I427" s="270">
        <v>0</v>
      </c>
    </row>
    <row r="428" spans="1:9" hidden="1" x14ac:dyDescent="0.2">
      <c r="A428" s="271">
        <v>146005</v>
      </c>
      <c r="B428" s="271" t="s">
        <v>353</v>
      </c>
      <c r="C428" s="272">
        <v>0</v>
      </c>
      <c r="D428" s="272">
        <v>0</v>
      </c>
      <c r="E428" s="272">
        <v>0</v>
      </c>
      <c r="F428" s="272">
        <v>0</v>
      </c>
      <c r="G428" s="272">
        <v>0</v>
      </c>
      <c r="H428" s="272">
        <f t="shared" si="6"/>
        <v>0</v>
      </c>
      <c r="I428" s="272">
        <v>0</v>
      </c>
    </row>
    <row r="429" spans="1:9" hidden="1" x14ac:dyDescent="0.2">
      <c r="A429" s="271">
        <v>146010</v>
      </c>
      <c r="B429" s="271" t="s">
        <v>354</v>
      </c>
      <c r="C429" s="272">
        <v>0</v>
      </c>
      <c r="D429" s="272">
        <v>0</v>
      </c>
      <c r="E429" s="272">
        <v>0</v>
      </c>
      <c r="F429" s="272">
        <v>0</v>
      </c>
      <c r="G429" s="272">
        <v>0</v>
      </c>
      <c r="H429" s="272">
        <f t="shared" si="6"/>
        <v>0</v>
      </c>
      <c r="I429" s="272">
        <v>0</v>
      </c>
    </row>
    <row r="430" spans="1:9" hidden="1" x14ac:dyDescent="0.2">
      <c r="A430" s="271">
        <v>146015</v>
      </c>
      <c r="B430" s="271" t="s">
        <v>355</v>
      </c>
      <c r="C430" s="272">
        <v>0</v>
      </c>
      <c r="D430" s="272">
        <v>0</v>
      </c>
      <c r="E430" s="272">
        <v>0</v>
      </c>
      <c r="F430" s="272">
        <v>0</v>
      </c>
      <c r="G430" s="272">
        <v>0</v>
      </c>
      <c r="H430" s="272">
        <f t="shared" si="6"/>
        <v>0</v>
      </c>
      <c r="I430" s="272">
        <v>0</v>
      </c>
    </row>
    <row r="431" spans="1:9" hidden="1" x14ac:dyDescent="0.2">
      <c r="A431" s="271">
        <v>146020</v>
      </c>
      <c r="B431" s="271" t="s">
        <v>356</v>
      </c>
      <c r="C431" s="272">
        <v>0</v>
      </c>
      <c r="D431" s="272">
        <v>0</v>
      </c>
      <c r="E431" s="272">
        <v>0</v>
      </c>
      <c r="F431" s="272">
        <v>0</v>
      </c>
      <c r="G431" s="272">
        <v>0</v>
      </c>
      <c r="H431" s="272">
        <f t="shared" si="6"/>
        <v>0</v>
      </c>
      <c r="I431" s="272">
        <v>0</v>
      </c>
    </row>
    <row r="432" spans="1:9" hidden="1" x14ac:dyDescent="0.2">
      <c r="A432" s="271">
        <v>146025</v>
      </c>
      <c r="B432" s="271" t="s">
        <v>357</v>
      </c>
      <c r="C432" s="272">
        <v>0</v>
      </c>
      <c r="D432" s="272">
        <v>0</v>
      </c>
      <c r="E432" s="272">
        <v>0</v>
      </c>
      <c r="F432" s="272">
        <v>0</v>
      </c>
      <c r="G432" s="272">
        <v>0</v>
      </c>
      <c r="H432" s="272">
        <f t="shared" si="6"/>
        <v>0</v>
      </c>
      <c r="I432" s="272">
        <v>0</v>
      </c>
    </row>
    <row r="433" spans="1:9" hidden="1" x14ac:dyDescent="0.2">
      <c r="A433" s="269">
        <v>146100</v>
      </c>
      <c r="B433" s="269" t="s">
        <v>396</v>
      </c>
      <c r="C433" s="270">
        <v>0</v>
      </c>
      <c r="D433" s="270">
        <v>0</v>
      </c>
      <c r="E433" s="270">
        <v>0</v>
      </c>
      <c r="F433" s="270">
        <v>0</v>
      </c>
      <c r="G433" s="270">
        <v>0</v>
      </c>
      <c r="H433" s="270">
        <f t="shared" si="6"/>
        <v>0</v>
      </c>
      <c r="I433" s="270">
        <v>0</v>
      </c>
    </row>
    <row r="434" spans="1:9" hidden="1" x14ac:dyDescent="0.2">
      <c r="A434" s="271">
        <v>146105</v>
      </c>
      <c r="B434" s="271" t="s">
        <v>353</v>
      </c>
      <c r="C434" s="272">
        <v>0</v>
      </c>
      <c r="D434" s="272">
        <v>0</v>
      </c>
      <c r="E434" s="272">
        <v>0</v>
      </c>
      <c r="F434" s="272">
        <v>0</v>
      </c>
      <c r="G434" s="272">
        <v>0</v>
      </c>
      <c r="H434" s="272">
        <f t="shared" si="6"/>
        <v>0</v>
      </c>
      <c r="I434" s="272">
        <v>0</v>
      </c>
    </row>
    <row r="435" spans="1:9" hidden="1" x14ac:dyDescent="0.2">
      <c r="A435" s="271">
        <v>146110</v>
      </c>
      <c r="B435" s="271" t="s">
        <v>354</v>
      </c>
      <c r="C435" s="272">
        <v>0</v>
      </c>
      <c r="D435" s="272">
        <v>0</v>
      </c>
      <c r="E435" s="272">
        <v>0</v>
      </c>
      <c r="F435" s="272">
        <v>0</v>
      </c>
      <c r="G435" s="272">
        <v>0</v>
      </c>
      <c r="H435" s="272">
        <f t="shared" si="6"/>
        <v>0</v>
      </c>
      <c r="I435" s="272">
        <v>0</v>
      </c>
    </row>
    <row r="436" spans="1:9" hidden="1" x14ac:dyDescent="0.2">
      <c r="A436" s="271">
        <v>146115</v>
      </c>
      <c r="B436" s="271" t="s">
        <v>355</v>
      </c>
      <c r="C436" s="272">
        <v>0</v>
      </c>
      <c r="D436" s="272">
        <v>0</v>
      </c>
      <c r="E436" s="272">
        <v>0</v>
      </c>
      <c r="F436" s="272">
        <v>0</v>
      </c>
      <c r="G436" s="272">
        <v>0</v>
      </c>
      <c r="H436" s="272">
        <f t="shared" si="6"/>
        <v>0</v>
      </c>
      <c r="I436" s="272">
        <v>0</v>
      </c>
    </row>
    <row r="437" spans="1:9" hidden="1" x14ac:dyDescent="0.2">
      <c r="A437" s="271">
        <v>146120</v>
      </c>
      <c r="B437" s="271" t="s">
        <v>356</v>
      </c>
      <c r="C437" s="272">
        <v>0</v>
      </c>
      <c r="D437" s="272">
        <v>0</v>
      </c>
      <c r="E437" s="272">
        <v>0</v>
      </c>
      <c r="F437" s="272">
        <v>0</v>
      </c>
      <c r="G437" s="272">
        <v>0</v>
      </c>
      <c r="H437" s="272">
        <f t="shared" si="6"/>
        <v>0</v>
      </c>
      <c r="I437" s="272">
        <v>0</v>
      </c>
    </row>
    <row r="438" spans="1:9" hidden="1" x14ac:dyDescent="0.2">
      <c r="A438" s="271">
        <v>146125</v>
      </c>
      <c r="B438" s="271" t="s">
        <v>357</v>
      </c>
      <c r="C438" s="272">
        <v>0</v>
      </c>
      <c r="D438" s="272">
        <v>0</v>
      </c>
      <c r="E438" s="272">
        <v>0</v>
      </c>
      <c r="F438" s="272">
        <v>0</v>
      </c>
      <c r="G438" s="272">
        <v>0</v>
      </c>
      <c r="H438" s="272">
        <f t="shared" si="6"/>
        <v>0</v>
      </c>
      <c r="I438" s="272">
        <v>0</v>
      </c>
    </row>
    <row r="439" spans="1:9" hidden="1" x14ac:dyDescent="0.2">
      <c r="A439" s="269">
        <v>146200</v>
      </c>
      <c r="B439" s="269" t="s">
        <v>397</v>
      </c>
      <c r="C439" s="270">
        <v>0</v>
      </c>
      <c r="D439" s="270">
        <v>0</v>
      </c>
      <c r="E439" s="270">
        <v>0</v>
      </c>
      <c r="F439" s="270">
        <v>0</v>
      </c>
      <c r="G439" s="270">
        <v>0</v>
      </c>
      <c r="H439" s="270">
        <f t="shared" si="6"/>
        <v>0</v>
      </c>
      <c r="I439" s="270">
        <v>0</v>
      </c>
    </row>
    <row r="440" spans="1:9" hidden="1" x14ac:dyDescent="0.2">
      <c r="A440" s="271">
        <v>146205</v>
      </c>
      <c r="B440" s="271" t="s">
        <v>353</v>
      </c>
      <c r="C440" s="272">
        <v>0</v>
      </c>
      <c r="D440" s="272">
        <v>0</v>
      </c>
      <c r="E440" s="272">
        <v>0</v>
      </c>
      <c r="F440" s="272">
        <v>0</v>
      </c>
      <c r="G440" s="272">
        <v>0</v>
      </c>
      <c r="H440" s="272">
        <f t="shared" si="6"/>
        <v>0</v>
      </c>
      <c r="I440" s="272">
        <v>0</v>
      </c>
    </row>
    <row r="441" spans="1:9" hidden="1" x14ac:dyDescent="0.2">
      <c r="A441" s="271">
        <v>146210</v>
      </c>
      <c r="B441" s="271" t="s">
        <v>354</v>
      </c>
      <c r="C441" s="272">
        <v>0</v>
      </c>
      <c r="D441" s="272">
        <v>0</v>
      </c>
      <c r="E441" s="272">
        <v>0</v>
      </c>
      <c r="F441" s="272">
        <v>0</v>
      </c>
      <c r="G441" s="272">
        <v>0</v>
      </c>
      <c r="H441" s="272">
        <f t="shared" si="6"/>
        <v>0</v>
      </c>
      <c r="I441" s="272">
        <v>0</v>
      </c>
    </row>
    <row r="442" spans="1:9" hidden="1" x14ac:dyDescent="0.2">
      <c r="A442" s="271">
        <v>146215</v>
      </c>
      <c r="B442" s="271" t="s">
        <v>355</v>
      </c>
      <c r="C442" s="272">
        <v>0</v>
      </c>
      <c r="D442" s="272">
        <v>0</v>
      </c>
      <c r="E442" s="272">
        <v>0</v>
      </c>
      <c r="F442" s="272">
        <v>0</v>
      </c>
      <c r="G442" s="272">
        <v>0</v>
      </c>
      <c r="H442" s="272">
        <f t="shared" si="6"/>
        <v>0</v>
      </c>
      <c r="I442" s="272">
        <v>0</v>
      </c>
    </row>
    <row r="443" spans="1:9" hidden="1" x14ac:dyDescent="0.2">
      <c r="A443" s="271">
        <v>146220</v>
      </c>
      <c r="B443" s="271" t="s">
        <v>356</v>
      </c>
      <c r="C443" s="272">
        <v>0</v>
      </c>
      <c r="D443" s="272">
        <v>0</v>
      </c>
      <c r="E443" s="272">
        <v>0</v>
      </c>
      <c r="F443" s="272">
        <v>0</v>
      </c>
      <c r="G443" s="272">
        <v>0</v>
      </c>
      <c r="H443" s="272">
        <f t="shared" si="6"/>
        <v>0</v>
      </c>
      <c r="I443" s="272">
        <v>0</v>
      </c>
    </row>
    <row r="444" spans="1:9" hidden="1" x14ac:dyDescent="0.2">
      <c r="A444" s="271">
        <v>146225</v>
      </c>
      <c r="B444" s="271" t="s">
        <v>357</v>
      </c>
      <c r="C444" s="272">
        <v>0</v>
      </c>
      <c r="D444" s="272">
        <v>0</v>
      </c>
      <c r="E444" s="272">
        <v>0</v>
      </c>
      <c r="F444" s="272">
        <v>0</v>
      </c>
      <c r="G444" s="272">
        <v>0</v>
      </c>
      <c r="H444" s="272">
        <f t="shared" si="6"/>
        <v>0</v>
      </c>
      <c r="I444" s="272">
        <v>0</v>
      </c>
    </row>
    <row r="445" spans="1:9" hidden="1" x14ac:dyDescent="0.2">
      <c r="A445" s="269">
        <v>146300</v>
      </c>
      <c r="B445" s="269" t="s">
        <v>398</v>
      </c>
      <c r="C445" s="270">
        <v>0</v>
      </c>
      <c r="D445" s="270">
        <v>0</v>
      </c>
      <c r="E445" s="270">
        <v>0</v>
      </c>
      <c r="F445" s="270">
        <v>0</v>
      </c>
      <c r="G445" s="270">
        <v>0</v>
      </c>
      <c r="H445" s="270">
        <f t="shared" si="6"/>
        <v>0</v>
      </c>
      <c r="I445" s="270">
        <v>0</v>
      </c>
    </row>
    <row r="446" spans="1:9" hidden="1" x14ac:dyDescent="0.2">
      <c r="A446" s="271">
        <v>146305</v>
      </c>
      <c r="B446" s="271" t="s">
        <v>353</v>
      </c>
      <c r="C446" s="272">
        <v>0</v>
      </c>
      <c r="D446" s="272">
        <v>0</v>
      </c>
      <c r="E446" s="272">
        <v>0</v>
      </c>
      <c r="F446" s="272">
        <v>0</v>
      </c>
      <c r="G446" s="272">
        <v>0</v>
      </c>
      <c r="H446" s="272">
        <f t="shared" si="6"/>
        <v>0</v>
      </c>
      <c r="I446" s="272">
        <v>0</v>
      </c>
    </row>
    <row r="447" spans="1:9" hidden="1" x14ac:dyDescent="0.2">
      <c r="A447" s="271">
        <v>146310</v>
      </c>
      <c r="B447" s="271" t="s">
        <v>354</v>
      </c>
      <c r="C447" s="272">
        <v>0</v>
      </c>
      <c r="D447" s="272">
        <v>0</v>
      </c>
      <c r="E447" s="272">
        <v>0</v>
      </c>
      <c r="F447" s="272">
        <v>0</v>
      </c>
      <c r="G447" s="272">
        <v>0</v>
      </c>
      <c r="H447" s="272">
        <f t="shared" si="6"/>
        <v>0</v>
      </c>
      <c r="I447" s="272">
        <v>0</v>
      </c>
    </row>
    <row r="448" spans="1:9" hidden="1" x14ac:dyDescent="0.2">
      <c r="A448" s="271">
        <v>146315</v>
      </c>
      <c r="B448" s="271" t="s">
        <v>355</v>
      </c>
      <c r="C448" s="272">
        <v>0</v>
      </c>
      <c r="D448" s="272">
        <v>0</v>
      </c>
      <c r="E448" s="272">
        <v>0</v>
      </c>
      <c r="F448" s="272">
        <v>0</v>
      </c>
      <c r="G448" s="272">
        <v>0</v>
      </c>
      <c r="H448" s="272">
        <f t="shared" si="6"/>
        <v>0</v>
      </c>
      <c r="I448" s="272">
        <v>0</v>
      </c>
    </row>
    <row r="449" spans="1:9" hidden="1" x14ac:dyDescent="0.2">
      <c r="A449" s="271">
        <v>146320</v>
      </c>
      <c r="B449" s="271" t="s">
        <v>356</v>
      </c>
      <c r="C449" s="272">
        <v>0</v>
      </c>
      <c r="D449" s="272">
        <v>0</v>
      </c>
      <c r="E449" s="272">
        <v>0</v>
      </c>
      <c r="F449" s="272">
        <v>0</v>
      </c>
      <c r="G449" s="272">
        <v>0</v>
      </c>
      <c r="H449" s="272">
        <f t="shared" si="6"/>
        <v>0</v>
      </c>
      <c r="I449" s="272">
        <v>0</v>
      </c>
    </row>
    <row r="450" spans="1:9" hidden="1" x14ac:dyDescent="0.2">
      <c r="A450" s="271">
        <v>146325</v>
      </c>
      <c r="B450" s="271" t="s">
        <v>357</v>
      </c>
      <c r="C450" s="272">
        <v>0</v>
      </c>
      <c r="D450" s="272">
        <v>0</v>
      </c>
      <c r="E450" s="272">
        <v>0</v>
      </c>
      <c r="F450" s="272">
        <v>0</v>
      </c>
      <c r="G450" s="272">
        <v>0</v>
      </c>
      <c r="H450" s="272">
        <f t="shared" si="6"/>
        <v>0</v>
      </c>
      <c r="I450" s="272">
        <v>0</v>
      </c>
    </row>
    <row r="451" spans="1:9" hidden="1" x14ac:dyDescent="0.2">
      <c r="A451" s="269">
        <v>146400</v>
      </c>
      <c r="B451" s="269" t="s">
        <v>399</v>
      </c>
      <c r="C451" s="270">
        <v>0</v>
      </c>
      <c r="D451" s="270">
        <v>0</v>
      </c>
      <c r="E451" s="270">
        <v>0</v>
      </c>
      <c r="F451" s="270">
        <v>0</v>
      </c>
      <c r="G451" s="270">
        <v>0</v>
      </c>
      <c r="H451" s="270">
        <f t="shared" ref="H451:H514" si="7">IFERROR(CEILING(+I451*(1+((+I451/G451-1)/3)),1000000),0)</f>
        <v>0</v>
      </c>
      <c r="I451" s="270">
        <v>0</v>
      </c>
    </row>
    <row r="452" spans="1:9" hidden="1" x14ac:dyDescent="0.2">
      <c r="A452" s="271">
        <v>146405</v>
      </c>
      <c r="B452" s="271" t="s">
        <v>353</v>
      </c>
      <c r="C452" s="272">
        <v>0</v>
      </c>
      <c r="D452" s="272">
        <v>0</v>
      </c>
      <c r="E452" s="272">
        <v>0</v>
      </c>
      <c r="F452" s="272">
        <v>0</v>
      </c>
      <c r="G452" s="272">
        <v>0</v>
      </c>
      <c r="H452" s="272">
        <f t="shared" si="7"/>
        <v>0</v>
      </c>
      <c r="I452" s="272">
        <v>0</v>
      </c>
    </row>
    <row r="453" spans="1:9" hidden="1" x14ac:dyDescent="0.2">
      <c r="A453" s="271">
        <v>146410</v>
      </c>
      <c r="B453" s="271" t="s">
        <v>354</v>
      </c>
      <c r="C453" s="272">
        <v>0</v>
      </c>
      <c r="D453" s="272">
        <v>0</v>
      </c>
      <c r="E453" s="272">
        <v>0</v>
      </c>
      <c r="F453" s="272">
        <v>0</v>
      </c>
      <c r="G453" s="272">
        <v>0</v>
      </c>
      <c r="H453" s="272">
        <f t="shared" si="7"/>
        <v>0</v>
      </c>
      <c r="I453" s="272">
        <v>0</v>
      </c>
    </row>
    <row r="454" spans="1:9" hidden="1" x14ac:dyDescent="0.2">
      <c r="A454" s="271">
        <v>146415</v>
      </c>
      <c r="B454" s="271" t="s">
        <v>355</v>
      </c>
      <c r="C454" s="272">
        <v>0</v>
      </c>
      <c r="D454" s="272">
        <v>0</v>
      </c>
      <c r="E454" s="272">
        <v>0</v>
      </c>
      <c r="F454" s="272">
        <v>0</v>
      </c>
      <c r="G454" s="272">
        <v>0</v>
      </c>
      <c r="H454" s="272">
        <f t="shared" si="7"/>
        <v>0</v>
      </c>
      <c r="I454" s="272">
        <v>0</v>
      </c>
    </row>
    <row r="455" spans="1:9" hidden="1" x14ac:dyDescent="0.2">
      <c r="A455" s="271">
        <v>146420</v>
      </c>
      <c r="B455" s="271" t="s">
        <v>356</v>
      </c>
      <c r="C455" s="272">
        <v>0</v>
      </c>
      <c r="D455" s="272">
        <v>0</v>
      </c>
      <c r="E455" s="272">
        <v>0</v>
      </c>
      <c r="F455" s="272">
        <v>0</v>
      </c>
      <c r="G455" s="272">
        <v>0</v>
      </c>
      <c r="H455" s="272">
        <f t="shared" si="7"/>
        <v>0</v>
      </c>
      <c r="I455" s="272">
        <v>0</v>
      </c>
    </row>
    <row r="456" spans="1:9" hidden="1" x14ac:dyDescent="0.2">
      <c r="A456" s="271">
        <v>146425</v>
      </c>
      <c r="B456" s="271" t="s">
        <v>357</v>
      </c>
      <c r="C456" s="272">
        <v>0</v>
      </c>
      <c r="D456" s="272">
        <v>0</v>
      </c>
      <c r="E456" s="272">
        <v>0</v>
      </c>
      <c r="F456" s="272">
        <v>0</v>
      </c>
      <c r="G456" s="272">
        <v>0</v>
      </c>
      <c r="H456" s="272">
        <f t="shared" si="7"/>
        <v>0</v>
      </c>
      <c r="I456" s="272">
        <v>0</v>
      </c>
    </row>
    <row r="457" spans="1:9" hidden="1" x14ac:dyDescent="0.2">
      <c r="A457" s="269">
        <v>146500</v>
      </c>
      <c r="B457" s="269" t="s">
        <v>400</v>
      </c>
      <c r="C457" s="270">
        <v>0</v>
      </c>
      <c r="D457" s="270">
        <v>0</v>
      </c>
      <c r="E457" s="270">
        <v>0</v>
      </c>
      <c r="F457" s="270">
        <v>0</v>
      </c>
      <c r="G457" s="270">
        <v>0</v>
      </c>
      <c r="H457" s="270">
        <f t="shared" si="7"/>
        <v>0</v>
      </c>
      <c r="I457" s="270">
        <v>0</v>
      </c>
    </row>
    <row r="458" spans="1:9" hidden="1" x14ac:dyDescent="0.2">
      <c r="A458" s="271">
        <v>146505</v>
      </c>
      <c r="B458" s="271" t="s">
        <v>371</v>
      </c>
      <c r="C458" s="272">
        <v>0</v>
      </c>
      <c r="D458" s="272">
        <v>0</v>
      </c>
      <c r="E458" s="272">
        <v>0</v>
      </c>
      <c r="F458" s="272">
        <v>0</v>
      </c>
      <c r="G458" s="272">
        <v>0</v>
      </c>
      <c r="H458" s="272">
        <f t="shared" si="7"/>
        <v>0</v>
      </c>
      <c r="I458" s="272">
        <v>0</v>
      </c>
    </row>
    <row r="459" spans="1:9" hidden="1" x14ac:dyDescent="0.2">
      <c r="A459" s="271">
        <v>146510</v>
      </c>
      <c r="B459" s="271" t="s">
        <v>372</v>
      </c>
      <c r="C459" s="272">
        <v>0</v>
      </c>
      <c r="D459" s="272">
        <v>0</v>
      </c>
      <c r="E459" s="272">
        <v>0</v>
      </c>
      <c r="F459" s="272">
        <v>0</v>
      </c>
      <c r="G459" s="272">
        <v>0</v>
      </c>
      <c r="H459" s="272">
        <f t="shared" si="7"/>
        <v>0</v>
      </c>
      <c r="I459" s="272">
        <v>0</v>
      </c>
    </row>
    <row r="460" spans="1:9" hidden="1" x14ac:dyDescent="0.2">
      <c r="A460" s="271">
        <v>146515</v>
      </c>
      <c r="B460" s="271" t="s">
        <v>373</v>
      </c>
      <c r="C460" s="272">
        <v>0</v>
      </c>
      <c r="D460" s="272">
        <v>0</v>
      </c>
      <c r="E460" s="272">
        <v>0</v>
      </c>
      <c r="F460" s="272">
        <v>0</v>
      </c>
      <c r="G460" s="272">
        <v>0</v>
      </c>
      <c r="H460" s="272">
        <f t="shared" si="7"/>
        <v>0</v>
      </c>
      <c r="I460" s="272">
        <v>0</v>
      </c>
    </row>
    <row r="461" spans="1:9" hidden="1" x14ac:dyDescent="0.2">
      <c r="A461" s="271">
        <v>146520</v>
      </c>
      <c r="B461" s="271" t="s">
        <v>374</v>
      </c>
      <c r="C461" s="272">
        <v>0</v>
      </c>
      <c r="D461" s="272">
        <v>0</v>
      </c>
      <c r="E461" s="272">
        <v>0</v>
      </c>
      <c r="F461" s="272">
        <v>0</v>
      </c>
      <c r="G461" s="272">
        <v>0</v>
      </c>
      <c r="H461" s="272">
        <f t="shared" si="7"/>
        <v>0</v>
      </c>
      <c r="I461" s="272">
        <v>0</v>
      </c>
    </row>
    <row r="462" spans="1:9" hidden="1" x14ac:dyDescent="0.2">
      <c r="A462" s="271">
        <v>146525</v>
      </c>
      <c r="B462" s="271" t="s">
        <v>375</v>
      </c>
      <c r="C462" s="272">
        <v>0</v>
      </c>
      <c r="D462" s="272">
        <v>0</v>
      </c>
      <c r="E462" s="272">
        <v>0</v>
      </c>
      <c r="F462" s="272">
        <v>0</v>
      </c>
      <c r="G462" s="272">
        <v>0</v>
      </c>
      <c r="H462" s="272">
        <f t="shared" si="7"/>
        <v>0</v>
      </c>
      <c r="I462" s="272">
        <v>0</v>
      </c>
    </row>
    <row r="463" spans="1:9" hidden="1" x14ac:dyDescent="0.2">
      <c r="A463" s="271">
        <v>146530</v>
      </c>
      <c r="B463" s="271" t="s">
        <v>376</v>
      </c>
      <c r="C463" s="272">
        <v>0</v>
      </c>
      <c r="D463" s="272">
        <v>0</v>
      </c>
      <c r="E463" s="272">
        <v>0</v>
      </c>
      <c r="F463" s="272">
        <v>0</v>
      </c>
      <c r="G463" s="272">
        <v>0</v>
      </c>
      <c r="H463" s="272">
        <f t="shared" si="7"/>
        <v>0</v>
      </c>
      <c r="I463" s="272">
        <v>0</v>
      </c>
    </row>
    <row r="464" spans="1:9" hidden="1" x14ac:dyDescent="0.2">
      <c r="A464" s="271">
        <v>146535</v>
      </c>
      <c r="B464" s="271" t="s">
        <v>377</v>
      </c>
      <c r="C464" s="272">
        <v>0</v>
      </c>
      <c r="D464" s="272">
        <v>0</v>
      </c>
      <c r="E464" s="272">
        <v>0</v>
      </c>
      <c r="F464" s="272">
        <v>0</v>
      </c>
      <c r="G464" s="272">
        <v>0</v>
      </c>
      <c r="H464" s="272">
        <f t="shared" si="7"/>
        <v>0</v>
      </c>
      <c r="I464" s="272">
        <v>0</v>
      </c>
    </row>
    <row r="465" spans="1:9" hidden="1" x14ac:dyDescent="0.2">
      <c r="A465" s="271">
        <v>146540</v>
      </c>
      <c r="B465" s="271" t="s">
        <v>378</v>
      </c>
      <c r="C465" s="272">
        <v>0</v>
      </c>
      <c r="D465" s="272">
        <v>0</v>
      </c>
      <c r="E465" s="272">
        <v>0</v>
      </c>
      <c r="F465" s="272">
        <v>0</v>
      </c>
      <c r="G465" s="272">
        <v>0</v>
      </c>
      <c r="H465" s="272">
        <f t="shared" si="7"/>
        <v>0</v>
      </c>
      <c r="I465" s="272">
        <v>0</v>
      </c>
    </row>
    <row r="466" spans="1:9" hidden="1" x14ac:dyDescent="0.2">
      <c r="A466" s="271">
        <v>146545</v>
      </c>
      <c r="B466" s="271" t="s">
        <v>379</v>
      </c>
      <c r="C466" s="272">
        <v>0</v>
      </c>
      <c r="D466" s="272">
        <v>0</v>
      </c>
      <c r="E466" s="272">
        <v>0</v>
      </c>
      <c r="F466" s="272">
        <v>0</v>
      </c>
      <c r="G466" s="272">
        <v>0</v>
      </c>
      <c r="H466" s="272">
        <f t="shared" si="7"/>
        <v>0</v>
      </c>
      <c r="I466" s="272">
        <v>0</v>
      </c>
    </row>
    <row r="467" spans="1:9" hidden="1" x14ac:dyDescent="0.2">
      <c r="A467" s="271">
        <v>146550</v>
      </c>
      <c r="B467" s="271" t="s">
        <v>380</v>
      </c>
      <c r="C467" s="272">
        <v>0</v>
      </c>
      <c r="D467" s="272">
        <v>0</v>
      </c>
      <c r="E467" s="272">
        <v>0</v>
      </c>
      <c r="F467" s="272">
        <v>0</v>
      </c>
      <c r="G467" s="272">
        <v>0</v>
      </c>
      <c r="H467" s="272">
        <f t="shared" si="7"/>
        <v>0</v>
      </c>
      <c r="I467" s="272">
        <v>0</v>
      </c>
    </row>
    <row r="468" spans="1:9" hidden="1" x14ac:dyDescent="0.2">
      <c r="A468" s="269">
        <v>146600</v>
      </c>
      <c r="B468" s="269" t="s">
        <v>401</v>
      </c>
      <c r="C468" s="270">
        <v>0</v>
      </c>
      <c r="D468" s="270">
        <v>0</v>
      </c>
      <c r="E468" s="270">
        <v>0</v>
      </c>
      <c r="F468" s="270">
        <v>0</v>
      </c>
      <c r="G468" s="270">
        <v>0</v>
      </c>
      <c r="H468" s="270">
        <f t="shared" si="7"/>
        <v>0</v>
      </c>
      <c r="I468" s="270">
        <v>0</v>
      </c>
    </row>
    <row r="469" spans="1:9" hidden="1" x14ac:dyDescent="0.2">
      <c r="A469" s="271">
        <v>146605</v>
      </c>
      <c r="B469" s="271" t="s">
        <v>353</v>
      </c>
      <c r="C469" s="272">
        <v>0</v>
      </c>
      <c r="D469" s="272">
        <v>0</v>
      </c>
      <c r="E469" s="272">
        <v>0</v>
      </c>
      <c r="F469" s="272">
        <v>0</v>
      </c>
      <c r="G469" s="272">
        <v>0</v>
      </c>
      <c r="H469" s="272">
        <f t="shared" si="7"/>
        <v>0</v>
      </c>
      <c r="I469" s="272">
        <v>0</v>
      </c>
    </row>
    <row r="470" spans="1:9" hidden="1" x14ac:dyDescent="0.2">
      <c r="A470" s="271">
        <v>146610</v>
      </c>
      <c r="B470" s="271" t="s">
        <v>354</v>
      </c>
      <c r="C470" s="272">
        <v>0</v>
      </c>
      <c r="D470" s="272">
        <v>0</v>
      </c>
      <c r="E470" s="272">
        <v>0</v>
      </c>
      <c r="F470" s="272">
        <v>0</v>
      </c>
      <c r="G470" s="272">
        <v>0</v>
      </c>
      <c r="H470" s="272">
        <f t="shared" si="7"/>
        <v>0</v>
      </c>
      <c r="I470" s="272">
        <v>0</v>
      </c>
    </row>
    <row r="471" spans="1:9" hidden="1" x14ac:dyDescent="0.2">
      <c r="A471" s="271">
        <v>146615</v>
      </c>
      <c r="B471" s="271" t="s">
        <v>355</v>
      </c>
      <c r="C471" s="272">
        <v>0</v>
      </c>
      <c r="D471" s="272">
        <v>0</v>
      </c>
      <c r="E471" s="272">
        <v>0</v>
      </c>
      <c r="F471" s="272">
        <v>0</v>
      </c>
      <c r="G471" s="272">
        <v>0</v>
      </c>
      <c r="H471" s="272">
        <f t="shared" si="7"/>
        <v>0</v>
      </c>
      <c r="I471" s="272">
        <v>0</v>
      </c>
    </row>
    <row r="472" spans="1:9" hidden="1" x14ac:dyDescent="0.2">
      <c r="A472" s="271">
        <v>146620</v>
      </c>
      <c r="B472" s="271" t="s">
        <v>356</v>
      </c>
      <c r="C472" s="272">
        <v>0</v>
      </c>
      <c r="D472" s="272">
        <v>0</v>
      </c>
      <c r="E472" s="272">
        <v>0</v>
      </c>
      <c r="F472" s="272">
        <v>0</v>
      </c>
      <c r="G472" s="272">
        <v>0</v>
      </c>
      <c r="H472" s="272">
        <f t="shared" si="7"/>
        <v>0</v>
      </c>
      <c r="I472" s="272">
        <v>0</v>
      </c>
    </row>
    <row r="473" spans="1:9" hidden="1" x14ac:dyDescent="0.2">
      <c r="A473" s="271">
        <v>146625</v>
      </c>
      <c r="B473" s="271" t="s">
        <v>357</v>
      </c>
      <c r="C473" s="272">
        <v>0</v>
      </c>
      <c r="D473" s="272">
        <v>0</v>
      </c>
      <c r="E473" s="272">
        <v>0</v>
      </c>
      <c r="F473" s="272">
        <v>0</v>
      </c>
      <c r="G473" s="272">
        <v>0</v>
      </c>
      <c r="H473" s="272">
        <f t="shared" si="7"/>
        <v>0</v>
      </c>
      <c r="I473" s="272">
        <v>0</v>
      </c>
    </row>
    <row r="474" spans="1:9" hidden="1" x14ac:dyDescent="0.2">
      <c r="A474" s="269">
        <v>146700</v>
      </c>
      <c r="B474" s="269" t="s">
        <v>402</v>
      </c>
      <c r="C474" s="270">
        <v>0</v>
      </c>
      <c r="D474" s="270">
        <v>0</v>
      </c>
      <c r="E474" s="270">
        <v>0</v>
      </c>
      <c r="F474" s="270">
        <v>0</v>
      </c>
      <c r="G474" s="270">
        <v>0</v>
      </c>
      <c r="H474" s="270">
        <f t="shared" si="7"/>
        <v>0</v>
      </c>
      <c r="I474" s="270">
        <v>0</v>
      </c>
    </row>
    <row r="475" spans="1:9" hidden="1" x14ac:dyDescent="0.2">
      <c r="A475" s="271">
        <v>146705</v>
      </c>
      <c r="B475" s="271" t="s">
        <v>353</v>
      </c>
      <c r="C475" s="272">
        <v>0</v>
      </c>
      <c r="D475" s="272">
        <v>0</v>
      </c>
      <c r="E475" s="272">
        <v>0</v>
      </c>
      <c r="F475" s="272">
        <v>0</v>
      </c>
      <c r="G475" s="272">
        <v>0</v>
      </c>
      <c r="H475" s="272">
        <f t="shared" si="7"/>
        <v>0</v>
      </c>
      <c r="I475" s="272">
        <v>0</v>
      </c>
    </row>
    <row r="476" spans="1:9" hidden="1" x14ac:dyDescent="0.2">
      <c r="A476" s="271">
        <v>146710</v>
      </c>
      <c r="B476" s="271" t="s">
        <v>354</v>
      </c>
      <c r="C476" s="272">
        <v>0</v>
      </c>
      <c r="D476" s="272">
        <v>0</v>
      </c>
      <c r="E476" s="272">
        <v>0</v>
      </c>
      <c r="F476" s="272">
        <v>0</v>
      </c>
      <c r="G476" s="272">
        <v>0</v>
      </c>
      <c r="H476" s="272">
        <f t="shared" si="7"/>
        <v>0</v>
      </c>
      <c r="I476" s="272">
        <v>0</v>
      </c>
    </row>
    <row r="477" spans="1:9" hidden="1" x14ac:dyDescent="0.2">
      <c r="A477" s="271">
        <v>146715</v>
      </c>
      <c r="B477" s="271" t="s">
        <v>355</v>
      </c>
      <c r="C477" s="272">
        <v>0</v>
      </c>
      <c r="D477" s="272">
        <v>0</v>
      </c>
      <c r="E477" s="272">
        <v>0</v>
      </c>
      <c r="F477" s="272">
        <v>0</v>
      </c>
      <c r="G477" s="272">
        <v>0</v>
      </c>
      <c r="H477" s="272">
        <f t="shared" si="7"/>
        <v>0</v>
      </c>
      <c r="I477" s="272">
        <v>0</v>
      </c>
    </row>
    <row r="478" spans="1:9" hidden="1" x14ac:dyDescent="0.2">
      <c r="A478" s="271">
        <v>146720</v>
      </c>
      <c r="B478" s="271" t="s">
        <v>356</v>
      </c>
      <c r="C478" s="272">
        <v>0</v>
      </c>
      <c r="D478" s="272">
        <v>0</v>
      </c>
      <c r="E478" s="272">
        <v>0</v>
      </c>
      <c r="F478" s="272">
        <v>0</v>
      </c>
      <c r="G478" s="272">
        <v>0</v>
      </c>
      <c r="H478" s="272">
        <f t="shared" si="7"/>
        <v>0</v>
      </c>
      <c r="I478" s="272">
        <v>0</v>
      </c>
    </row>
    <row r="479" spans="1:9" hidden="1" x14ac:dyDescent="0.2">
      <c r="A479" s="271">
        <v>146725</v>
      </c>
      <c r="B479" s="271" t="s">
        <v>357</v>
      </c>
      <c r="C479" s="272">
        <v>0</v>
      </c>
      <c r="D479" s="272">
        <v>0</v>
      </c>
      <c r="E479" s="272">
        <v>0</v>
      </c>
      <c r="F479" s="272">
        <v>0</v>
      </c>
      <c r="G479" s="272">
        <v>0</v>
      </c>
      <c r="H479" s="272">
        <f t="shared" si="7"/>
        <v>0</v>
      </c>
      <c r="I479" s="272">
        <v>0</v>
      </c>
    </row>
    <row r="480" spans="1:9" x14ac:dyDescent="0.2">
      <c r="A480" s="269">
        <v>146800</v>
      </c>
      <c r="B480" s="269" t="s">
        <v>403</v>
      </c>
      <c r="C480" s="270">
        <v>73406843</v>
      </c>
      <c r="D480" s="270">
        <v>87846180</v>
      </c>
      <c r="E480" s="270">
        <v>112767819</v>
      </c>
      <c r="F480" s="270">
        <v>168999080</v>
      </c>
      <c r="G480" s="270">
        <v>227564950</v>
      </c>
      <c r="H480" s="270">
        <f t="shared" si="7"/>
        <v>306000000</v>
      </c>
      <c r="I480" s="270">
        <v>282813847</v>
      </c>
    </row>
    <row r="481" spans="1:9" hidden="1" x14ac:dyDescent="0.2">
      <c r="A481" s="269">
        <v>146900</v>
      </c>
      <c r="B481" s="269" t="s">
        <v>404</v>
      </c>
      <c r="C481" s="270">
        <v>0</v>
      </c>
      <c r="D481" s="270">
        <v>0</v>
      </c>
      <c r="E481" s="270">
        <v>0</v>
      </c>
      <c r="F481" s="270">
        <v>0</v>
      </c>
      <c r="G481" s="270">
        <v>0</v>
      </c>
      <c r="H481" s="270">
        <f t="shared" si="7"/>
        <v>0</v>
      </c>
      <c r="I481" s="270">
        <v>0</v>
      </c>
    </row>
    <row r="482" spans="1:9" hidden="1" x14ac:dyDescent="0.2">
      <c r="A482" s="271">
        <v>146905</v>
      </c>
      <c r="B482" s="271" t="s">
        <v>405</v>
      </c>
      <c r="C482" s="272">
        <v>0</v>
      </c>
      <c r="D482" s="272">
        <v>0</v>
      </c>
      <c r="E482" s="272">
        <v>0</v>
      </c>
      <c r="F482" s="272">
        <v>0</v>
      </c>
      <c r="G482" s="272">
        <v>0</v>
      </c>
      <c r="H482" s="272">
        <f t="shared" si="7"/>
        <v>0</v>
      </c>
      <c r="I482" s="272">
        <v>0</v>
      </c>
    </row>
    <row r="483" spans="1:9" hidden="1" x14ac:dyDescent="0.2">
      <c r="A483" s="271">
        <v>146910</v>
      </c>
      <c r="B483" s="271" t="s">
        <v>406</v>
      </c>
      <c r="C483" s="272">
        <v>0</v>
      </c>
      <c r="D483" s="272">
        <v>0</v>
      </c>
      <c r="E483" s="272">
        <v>0</v>
      </c>
      <c r="F483" s="272">
        <v>0</v>
      </c>
      <c r="G483" s="272">
        <v>0</v>
      </c>
      <c r="H483" s="272">
        <f t="shared" si="7"/>
        <v>0</v>
      </c>
      <c r="I483" s="272">
        <v>0</v>
      </c>
    </row>
    <row r="484" spans="1:9" hidden="1" x14ac:dyDescent="0.2">
      <c r="A484" s="271">
        <v>146915</v>
      </c>
      <c r="B484" s="271" t="s">
        <v>407</v>
      </c>
      <c r="C484" s="272">
        <v>0</v>
      </c>
      <c r="D484" s="272">
        <v>0</v>
      </c>
      <c r="E484" s="272">
        <v>0</v>
      </c>
      <c r="F484" s="272">
        <v>0</v>
      </c>
      <c r="G484" s="272">
        <v>0</v>
      </c>
      <c r="H484" s="272">
        <f t="shared" si="7"/>
        <v>0</v>
      </c>
      <c r="I484" s="272">
        <v>0</v>
      </c>
    </row>
    <row r="485" spans="1:9" hidden="1" x14ac:dyDescent="0.2">
      <c r="A485" s="271">
        <v>146920</v>
      </c>
      <c r="B485" s="271" t="s">
        <v>408</v>
      </c>
      <c r="C485" s="272">
        <v>0</v>
      </c>
      <c r="D485" s="272">
        <v>0</v>
      </c>
      <c r="E485" s="272">
        <v>0</v>
      </c>
      <c r="F485" s="272">
        <v>0</v>
      </c>
      <c r="G485" s="272">
        <v>0</v>
      </c>
      <c r="H485" s="272">
        <f t="shared" si="7"/>
        <v>0</v>
      </c>
      <c r="I485" s="272">
        <v>0</v>
      </c>
    </row>
    <row r="486" spans="1:9" hidden="1" x14ac:dyDescent="0.2">
      <c r="A486" s="271">
        <v>146925</v>
      </c>
      <c r="B486" s="271" t="s">
        <v>409</v>
      </c>
      <c r="C486" s="272">
        <v>0</v>
      </c>
      <c r="D486" s="272">
        <v>0</v>
      </c>
      <c r="E486" s="272">
        <v>0</v>
      </c>
      <c r="F486" s="272">
        <v>0</v>
      </c>
      <c r="G486" s="272">
        <v>0</v>
      </c>
      <c r="H486" s="272">
        <f t="shared" si="7"/>
        <v>0</v>
      </c>
      <c r="I486" s="272">
        <v>0</v>
      </c>
    </row>
    <row r="487" spans="1:9" hidden="1" x14ac:dyDescent="0.2">
      <c r="A487" s="271">
        <v>146930</v>
      </c>
      <c r="B487" s="271" t="s">
        <v>410</v>
      </c>
      <c r="C487" s="272">
        <v>0</v>
      </c>
      <c r="D487" s="272">
        <v>0</v>
      </c>
      <c r="E487" s="272">
        <v>0</v>
      </c>
      <c r="F487" s="272">
        <v>0</v>
      </c>
      <c r="G487" s="272">
        <v>0</v>
      </c>
      <c r="H487" s="272">
        <f t="shared" si="7"/>
        <v>0</v>
      </c>
      <c r="I487" s="272">
        <v>0</v>
      </c>
    </row>
    <row r="488" spans="1:9" hidden="1" x14ac:dyDescent="0.2">
      <c r="A488" s="271">
        <v>146935</v>
      </c>
      <c r="B488" s="271" t="s">
        <v>411</v>
      </c>
      <c r="C488" s="272">
        <v>0</v>
      </c>
      <c r="D488" s="272">
        <v>0</v>
      </c>
      <c r="E488" s="272">
        <v>0</v>
      </c>
      <c r="F488" s="272">
        <v>0</v>
      </c>
      <c r="G488" s="272">
        <v>0</v>
      </c>
      <c r="H488" s="272">
        <f t="shared" si="7"/>
        <v>0</v>
      </c>
      <c r="I488" s="272">
        <v>0</v>
      </c>
    </row>
    <row r="489" spans="1:9" hidden="1" x14ac:dyDescent="0.2">
      <c r="A489" s="271">
        <v>146940</v>
      </c>
      <c r="B489" s="271" t="s">
        <v>412</v>
      </c>
      <c r="C489" s="272">
        <v>0</v>
      </c>
      <c r="D489" s="272">
        <v>0</v>
      </c>
      <c r="E489" s="272">
        <v>0</v>
      </c>
      <c r="F489" s="272">
        <v>0</v>
      </c>
      <c r="G489" s="272">
        <v>0</v>
      </c>
      <c r="H489" s="272">
        <f t="shared" si="7"/>
        <v>0</v>
      </c>
      <c r="I489" s="272">
        <v>0</v>
      </c>
    </row>
    <row r="490" spans="1:9" hidden="1" x14ac:dyDescent="0.2">
      <c r="A490" s="271">
        <v>146945</v>
      </c>
      <c r="B490" s="271" t="s">
        <v>413</v>
      </c>
      <c r="C490" s="272">
        <v>0</v>
      </c>
      <c r="D490" s="272">
        <v>0</v>
      </c>
      <c r="E490" s="272">
        <v>0</v>
      </c>
      <c r="F490" s="272">
        <v>0</v>
      </c>
      <c r="G490" s="272">
        <v>0</v>
      </c>
      <c r="H490" s="272">
        <f t="shared" si="7"/>
        <v>0</v>
      </c>
      <c r="I490" s="272">
        <v>0</v>
      </c>
    </row>
    <row r="491" spans="1:9" hidden="1" x14ac:dyDescent="0.2">
      <c r="A491" s="271">
        <v>146950</v>
      </c>
      <c r="B491" s="271" t="s">
        <v>414</v>
      </c>
      <c r="C491" s="272">
        <v>0</v>
      </c>
      <c r="D491" s="272">
        <v>0</v>
      </c>
      <c r="E491" s="272">
        <v>0</v>
      </c>
      <c r="F491" s="272">
        <v>0</v>
      </c>
      <c r="G491" s="272">
        <v>0</v>
      </c>
      <c r="H491" s="272">
        <f t="shared" si="7"/>
        <v>0</v>
      </c>
      <c r="I491" s="272">
        <v>0</v>
      </c>
    </row>
    <row r="492" spans="1:9" hidden="1" x14ac:dyDescent="0.2">
      <c r="A492" s="269">
        <v>147000</v>
      </c>
      <c r="B492" s="269" t="s">
        <v>415</v>
      </c>
      <c r="C492" s="270">
        <v>0</v>
      </c>
      <c r="D492" s="270">
        <v>0</v>
      </c>
      <c r="E492" s="270">
        <v>0</v>
      </c>
      <c r="F492" s="270">
        <v>0</v>
      </c>
      <c r="G492" s="270">
        <v>0</v>
      </c>
      <c r="H492" s="270">
        <f t="shared" si="7"/>
        <v>0</v>
      </c>
      <c r="I492" s="270">
        <v>0</v>
      </c>
    </row>
    <row r="493" spans="1:9" hidden="1" x14ac:dyDescent="0.2">
      <c r="A493" s="271">
        <v>147005</v>
      </c>
      <c r="B493" s="271" t="s">
        <v>405</v>
      </c>
      <c r="C493" s="272">
        <v>0</v>
      </c>
      <c r="D493" s="272">
        <v>0</v>
      </c>
      <c r="E493" s="272">
        <v>0</v>
      </c>
      <c r="F493" s="272">
        <v>0</v>
      </c>
      <c r="G493" s="272">
        <v>0</v>
      </c>
      <c r="H493" s="272">
        <f t="shared" si="7"/>
        <v>0</v>
      </c>
      <c r="I493" s="272">
        <v>0</v>
      </c>
    </row>
    <row r="494" spans="1:9" hidden="1" x14ac:dyDescent="0.2">
      <c r="A494" s="271">
        <v>147010</v>
      </c>
      <c r="B494" s="271" t="s">
        <v>406</v>
      </c>
      <c r="C494" s="272">
        <v>0</v>
      </c>
      <c r="D494" s="272">
        <v>0</v>
      </c>
      <c r="E494" s="272">
        <v>0</v>
      </c>
      <c r="F494" s="272">
        <v>0</v>
      </c>
      <c r="G494" s="272">
        <v>0</v>
      </c>
      <c r="H494" s="272">
        <f t="shared" si="7"/>
        <v>0</v>
      </c>
      <c r="I494" s="272">
        <v>0</v>
      </c>
    </row>
    <row r="495" spans="1:9" hidden="1" x14ac:dyDescent="0.2">
      <c r="A495" s="271">
        <v>147015</v>
      </c>
      <c r="B495" s="271" t="s">
        <v>407</v>
      </c>
      <c r="C495" s="272">
        <v>0</v>
      </c>
      <c r="D495" s="272">
        <v>0</v>
      </c>
      <c r="E495" s="272">
        <v>0</v>
      </c>
      <c r="F495" s="272">
        <v>0</v>
      </c>
      <c r="G495" s="272">
        <v>0</v>
      </c>
      <c r="H495" s="272">
        <f t="shared" si="7"/>
        <v>0</v>
      </c>
      <c r="I495" s="272">
        <v>0</v>
      </c>
    </row>
    <row r="496" spans="1:9" hidden="1" x14ac:dyDescent="0.2">
      <c r="A496" s="271">
        <v>147020</v>
      </c>
      <c r="B496" s="271" t="s">
        <v>408</v>
      </c>
      <c r="C496" s="272">
        <v>0</v>
      </c>
      <c r="D496" s="272">
        <v>0</v>
      </c>
      <c r="E496" s="272">
        <v>0</v>
      </c>
      <c r="F496" s="272">
        <v>0</v>
      </c>
      <c r="G496" s="272">
        <v>0</v>
      </c>
      <c r="H496" s="272">
        <f t="shared" si="7"/>
        <v>0</v>
      </c>
      <c r="I496" s="272">
        <v>0</v>
      </c>
    </row>
    <row r="497" spans="1:9" hidden="1" x14ac:dyDescent="0.2">
      <c r="A497" s="271">
        <v>147025</v>
      </c>
      <c r="B497" s="271" t="s">
        <v>409</v>
      </c>
      <c r="C497" s="272">
        <v>0</v>
      </c>
      <c r="D497" s="272">
        <v>0</v>
      </c>
      <c r="E497" s="272">
        <v>0</v>
      </c>
      <c r="F497" s="272">
        <v>0</v>
      </c>
      <c r="G497" s="272">
        <v>0</v>
      </c>
      <c r="H497" s="272">
        <f t="shared" si="7"/>
        <v>0</v>
      </c>
      <c r="I497" s="272">
        <v>0</v>
      </c>
    </row>
    <row r="498" spans="1:9" hidden="1" x14ac:dyDescent="0.2">
      <c r="A498" s="271">
        <v>147030</v>
      </c>
      <c r="B498" s="271" t="s">
        <v>410</v>
      </c>
      <c r="C498" s="272">
        <v>0</v>
      </c>
      <c r="D498" s="272">
        <v>0</v>
      </c>
      <c r="E498" s="272">
        <v>0</v>
      </c>
      <c r="F498" s="272">
        <v>0</v>
      </c>
      <c r="G498" s="272">
        <v>0</v>
      </c>
      <c r="H498" s="272">
        <f t="shared" si="7"/>
        <v>0</v>
      </c>
      <c r="I498" s="272">
        <v>0</v>
      </c>
    </row>
    <row r="499" spans="1:9" hidden="1" x14ac:dyDescent="0.2">
      <c r="A499" s="271">
        <v>147035</v>
      </c>
      <c r="B499" s="271" t="s">
        <v>411</v>
      </c>
      <c r="C499" s="272">
        <v>0</v>
      </c>
      <c r="D499" s="272">
        <v>0</v>
      </c>
      <c r="E499" s="272">
        <v>0</v>
      </c>
      <c r="F499" s="272">
        <v>0</v>
      </c>
      <c r="G499" s="272">
        <v>0</v>
      </c>
      <c r="H499" s="272">
        <f t="shared" si="7"/>
        <v>0</v>
      </c>
      <c r="I499" s="272">
        <v>0</v>
      </c>
    </row>
    <row r="500" spans="1:9" hidden="1" x14ac:dyDescent="0.2">
      <c r="A500" s="271">
        <v>147040</v>
      </c>
      <c r="B500" s="271" t="s">
        <v>412</v>
      </c>
      <c r="C500" s="272">
        <v>0</v>
      </c>
      <c r="D500" s="272">
        <v>0</v>
      </c>
      <c r="E500" s="272">
        <v>0</v>
      </c>
      <c r="F500" s="272">
        <v>0</v>
      </c>
      <c r="G500" s="272">
        <v>0</v>
      </c>
      <c r="H500" s="272">
        <f t="shared" si="7"/>
        <v>0</v>
      </c>
      <c r="I500" s="272">
        <v>0</v>
      </c>
    </row>
    <row r="501" spans="1:9" hidden="1" x14ac:dyDescent="0.2">
      <c r="A501" s="271">
        <v>147045</v>
      </c>
      <c r="B501" s="271" t="s">
        <v>413</v>
      </c>
      <c r="C501" s="272">
        <v>0</v>
      </c>
      <c r="D501" s="272">
        <v>0</v>
      </c>
      <c r="E501" s="272">
        <v>0</v>
      </c>
      <c r="F501" s="272">
        <v>0</v>
      </c>
      <c r="G501" s="272">
        <v>0</v>
      </c>
      <c r="H501" s="272">
        <f t="shared" si="7"/>
        <v>0</v>
      </c>
      <c r="I501" s="272">
        <v>0</v>
      </c>
    </row>
    <row r="502" spans="1:9" hidden="1" x14ac:dyDescent="0.2">
      <c r="A502" s="271">
        <v>147050</v>
      </c>
      <c r="B502" s="271" t="s">
        <v>414</v>
      </c>
      <c r="C502" s="272">
        <v>0</v>
      </c>
      <c r="D502" s="272">
        <v>0</v>
      </c>
      <c r="E502" s="272">
        <v>0</v>
      </c>
      <c r="F502" s="272">
        <v>0</v>
      </c>
      <c r="G502" s="272">
        <v>0</v>
      </c>
      <c r="H502" s="272">
        <f t="shared" si="7"/>
        <v>0</v>
      </c>
      <c r="I502" s="272">
        <v>0</v>
      </c>
    </row>
    <row r="503" spans="1:9" hidden="1" x14ac:dyDescent="0.2">
      <c r="A503" s="269">
        <v>147100</v>
      </c>
      <c r="B503" s="269" t="s">
        <v>416</v>
      </c>
      <c r="C503" s="270">
        <v>0</v>
      </c>
      <c r="D503" s="270">
        <v>0</v>
      </c>
      <c r="E503" s="270">
        <v>0</v>
      </c>
      <c r="F503" s="270">
        <v>0</v>
      </c>
      <c r="G503" s="270">
        <v>0</v>
      </c>
      <c r="H503" s="270">
        <f t="shared" si="7"/>
        <v>0</v>
      </c>
      <c r="I503" s="270">
        <v>0</v>
      </c>
    </row>
    <row r="504" spans="1:9" hidden="1" x14ac:dyDescent="0.2">
      <c r="A504" s="271">
        <v>147105</v>
      </c>
      <c r="B504" s="271" t="s">
        <v>405</v>
      </c>
      <c r="C504" s="272">
        <v>0</v>
      </c>
      <c r="D504" s="272">
        <v>0</v>
      </c>
      <c r="E504" s="272">
        <v>0</v>
      </c>
      <c r="F504" s="272">
        <v>0</v>
      </c>
      <c r="G504" s="272">
        <v>0</v>
      </c>
      <c r="H504" s="272">
        <f t="shared" si="7"/>
        <v>0</v>
      </c>
      <c r="I504" s="272">
        <v>0</v>
      </c>
    </row>
    <row r="505" spans="1:9" hidden="1" x14ac:dyDescent="0.2">
      <c r="A505" s="271">
        <v>147110</v>
      </c>
      <c r="B505" s="271" t="s">
        <v>406</v>
      </c>
      <c r="C505" s="272">
        <v>0</v>
      </c>
      <c r="D505" s="272">
        <v>0</v>
      </c>
      <c r="E505" s="272">
        <v>0</v>
      </c>
      <c r="F505" s="272">
        <v>0</v>
      </c>
      <c r="G505" s="272">
        <v>0</v>
      </c>
      <c r="H505" s="272">
        <f t="shared" si="7"/>
        <v>0</v>
      </c>
      <c r="I505" s="272">
        <v>0</v>
      </c>
    </row>
    <row r="506" spans="1:9" hidden="1" x14ac:dyDescent="0.2">
      <c r="A506" s="271">
        <v>147115</v>
      </c>
      <c r="B506" s="271" t="s">
        <v>407</v>
      </c>
      <c r="C506" s="272">
        <v>0</v>
      </c>
      <c r="D506" s="272">
        <v>0</v>
      </c>
      <c r="E506" s="272">
        <v>0</v>
      </c>
      <c r="F506" s="272">
        <v>0</v>
      </c>
      <c r="G506" s="272">
        <v>0</v>
      </c>
      <c r="H506" s="272">
        <f t="shared" si="7"/>
        <v>0</v>
      </c>
      <c r="I506" s="272">
        <v>0</v>
      </c>
    </row>
    <row r="507" spans="1:9" hidden="1" x14ac:dyDescent="0.2">
      <c r="A507" s="271">
        <v>147120</v>
      </c>
      <c r="B507" s="271" t="s">
        <v>408</v>
      </c>
      <c r="C507" s="272">
        <v>0</v>
      </c>
      <c r="D507" s="272">
        <v>0</v>
      </c>
      <c r="E507" s="272">
        <v>0</v>
      </c>
      <c r="F507" s="272">
        <v>0</v>
      </c>
      <c r="G507" s="272">
        <v>0</v>
      </c>
      <c r="H507" s="272">
        <f t="shared" si="7"/>
        <v>0</v>
      </c>
      <c r="I507" s="272">
        <v>0</v>
      </c>
    </row>
    <row r="508" spans="1:9" hidden="1" x14ac:dyDescent="0.2">
      <c r="A508" s="271">
        <v>147125</v>
      </c>
      <c r="B508" s="271" t="s">
        <v>409</v>
      </c>
      <c r="C508" s="272">
        <v>0</v>
      </c>
      <c r="D508" s="272">
        <v>0</v>
      </c>
      <c r="E508" s="272">
        <v>0</v>
      </c>
      <c r="F508" s="272">
        <v>0</v>
      </c>
      <c r="G508" s="272">
        <v>0</v>
      </c>
      <c r="H508" s="272">
        <f t="shared" si="7"/>
        <v>0</v>
      </c>
      <c r="I508" s="272">
        <v>0</v>
      </c>
    </row>
    <row r="509" spans="1:9" hidden="1" x14ac:dyDescent="0.2">
      <c r="A509" s="271">
        <v>147130</v>
      </c>
      <c r="B509" s="271" t="s">
        <v>410</v>
      </c>
      <c r="C509" s="272">
        <v>0</v>
      </c>
      <c r="D509" s="272">
        <v>0</v>
      </c>
      <c r="E509" s="272">
        <v>0</v>
      </c>
      <c r="F509" s="272">
        <v>0</v>
      </c>
      <c r="G509" s="272">
        <v>0</v>
      </c>
      <c r="H509" s="272">
        <f t="shared" si="7"/>
        <v>0</v>
      </c>
      <c r="I509" s="272">
        <v>0</v>
      </c>
    </row>
    <row r="510" spans="1:9" hidden="1" x14ac:dyDescent="0.2">
      <c r="A510" s="271">
        <v>147135</v>
      </c>
      <c r="B510" s="271" t="s">
        <v>411</v>
      </c>
      <c r="C510" s="272">
        <v>0</v>
      </c>
      <c r="D510" s="272">
        <v>0</v>
      </c>
      <c r="E510" s="272">
        <v>0</v>
      </c>
      <c r="F510" s="272">
        <v>0</v>
      </c>
      <c r="G510" s="272">
        <v>0</v>
      </c>
      <c r="H510" s="272">
        <f t="shared" si="7"/>
        <v>0</v>
      </c>
      <c r="I510" s="272">
        <v>0</v>
      </c>
    </row>
    <row r="511" spans="1:9" hidden="1" x14ac:dyDescent="0.2">
      <c r="A511" s="271">
        <v>147140</v>
      </c>
      <c r="B511" s="271" t="s">
        <v>412</v>
      </c>
      <c r="C511" s="272">
        <v>0</v>
      </c>
      <c r="D511" s="272">
        <v>0</v>
      </c>
      <c r="E511" s="272">
        <v>0</v>
      </c>
      <c r="F511" s="272">
        <v>0</v>
      </c>
      <c r="G511" s="272">
        <v>0</v>
      </c>
      <c r="H511" s="272">
        <f t="shared" si="7"/>
        <v>0</v>
      </c>
      <c r="I511" s="272">
        <v>0</v>
      </c>
    </row>
    <row r="512" spans="1:9" hidden="1" x14ac:dyDescent="0.2">
      <c r="A512" s="271">
        <v>147145</v>
      </c>
      <c r="B512" s="271" t="s">
        <v>413</v>
      </c>
      <c r="C512" s="272">
        <v>0</v>
      </c>
      <c r="D512" s="272">
        <v>0</v>
      </c>
      <c r="E512" s="272">
        <v>0</v>
      </c>
      <c r="F512" s="272">
        <v>0</v>
      </c>
      <c r="G512" s="272">
        <v>0</v>
      </c>
      <c r="H512" s="272">
        <f t="shared" si="7"/>
        <v>0</v>
      </c>
      <c r="I512" s="272">
        <v>0</v>
      </c>
    </row>
    <row r="513" spans="1:9" hidden="1" x14ac:dyDescent="0.2">
      <c r="A513" s="271">
        <v>147150</v>
      </c>
      <c r="B513" s="271" t="s">
        <v>414</v>
      </c>
      <c r="C513" s="272">
        <v>0</v>
      </c>
      <c r="D513" s="272">
        <v>0</v>
      </c>
      <c r="E513" s="272">
        <v>0</v>
      </c>
      <c r="F513" s="272">
        <v>0</v>
      </c>
      <c r="G513" s="272">
        <v>0</v>
      </c>
      <c r="H513" s="272">
        <f t="shared" si="7"/>
        <v>0</v>
      </c>
      <c r="I513" s="272">
        <v>0</v>
      </c>
    </row>
    <row r="514" spans="1:9" hidden="1" x14ac:dyDescent="0.2">
      <c r="A514" s="269">
        <v>147200</v>
      </c>
      <c r="B514" s="269" t="s">
        <v>417</v>
      </c>
      <c r="C514" s="270">
        <v>0</v>
      </c>
      <c r="D514" s="270">
        <v>0</v>
      </c>
      <c r="E514" s="270">
        <v>0</v>
      </c>
      <c r="F514" s="270">
        <v>0</v>
      </c>
      <c r="G514" s="270">
        <v>0</v>
      </c>
      <c r="H514" s="270">
        <f t="shared" si="7"/>
        <v>0</v>
      </c>
      <c r="I514" s="270">
        <v>0</v>
      </c>
    </row>
    <row r="515" spans="1:9" hidden="1" x14ac:dyDescent="0.2">
      <c r="A515" s="271">
        <v>147205</v>
      </c>
      <c r="B515" s="271" t="s">
        <v>418</v>
      </c>
      <c r="C515" s="272">
        <v>0</v>
      </c>
      <c r="D515" s="272">
        <v>0</v>
      </c>
      <c r="E515" s="272">
        <v>0</v>
      </c>
      <c r="F515" s="272">
        <v>0</v>
      </c>
      <c r="G515" s="272">
        <v>0</v>
      </c>
      <c r="H515" s="272">
        <f t="shared" ref="H515:H578" si="8">IFERROR(CEILING(+I515*(1+((+I515/G515-1)/3)),1000000),0)</f>
        <v>0</v>
      </c>
      <c r="I515" s="272">
        <v>0</v>
      </c>
    </row>
    <row r="516" spans="1:9" hidden="1" x14ac:dyDescent="0.2">
      <c r="A516" s="271">
        <v>147210</v>
      </c>
      <c r="B516" s="271" t="s">
        <v>419</v>
      </c>
      <c r="C516" s="272">
        <v>0</v>
      </c>
      <c r="D516" s="272">
        <v>0</v>
      </c>
      <c r="E516" s="272">
        <v>0</v>
      </c>
      <c r="F516" s="272">
        <v>0</v>
      </c>
      <c r="G516" s="272">
        <v>0</v>
      </c>
      <c r="H516" s="272">
        <f t="shared" si="8"/>
        <v>0</v>
      </c>
      <c r="I516" s="272">
        <v>0</v>
      </c>
    </row>
    <row r="517" spans="1:9" hidden="1" x14ac:dyDescent="0.2">
      <c r="A517" s="271">
        <v>147215</v>
      </c>
      <c r="B517" s="271" t="s">
        <v>420</v>
      </c>
      <c r="C517" s="272">
        <v>0</v>
      </c>
      <c r="D517" s="272">
        <v>0</v>
      </c>
      <c r="E517" s="272">
        <v>0</v>
      </c>
      <c r="F517" s="272">
        <v>0</v>
      </c>
      <c r="G517" s="272">
        <v>0</v>
      </c>
      <c r="H517" s="272">
        <f t="shared" si="8"/>
        <v>0</v>
      </c>
      <c r="I517" s="272">
        <v>0</v>
      </c>
    </row>
    <row r="518" spans="1:9" hidden="1" x14ac:dyDescent="0.2">
      <c r="A518" s="271">
        <v>147220</v>
      </c>
      <c r="B518" s="271" t="s">
        <v>421</v>
      </c>
      <c r="C518" s="272">
        <v>0</v>
      </c>
      <c r="D518" s="272">
        <v>0</v>
      </c>
      <c r="E518" s="272">
        <v>0</v>
      </c>
      <c r="F518" s="272">
        <v>0</v>
      </c>
      <c r="G518" s="272">
        <v>0</v>
      </c>
      <c r="H518" s="272">
        <f t="shared" si="8"/>
        <v>0</v>
      </c>
      <c r="I518" s="272">
        <v>0</v>
      </c>
    </row>
    <row r="519" spans="1:9" hidden="1" x14ac:dyDescent="0.2">
      <c r="A519" s="271">
        <v>147225</v>
      </c>
      <c r="B519" s="271" t="s">
        <v>422</v>
      </c>
      <c r="C519" s="272">
        <v>0</v>
      </c>
      <c r="D519" s="272">
        <v>0</v>
      </c>
      <c r="E519" s="272">
        <v>0</v>
      </c>
      <c r="F519" s="272">
        <v>0</v>
      </c>
      <c r="G519" s="272">
        <v>0</v>
      </c>
      <c r="H519" s="272">
        <f t="shared" si="8"/>
        <v>0</v>
      </c>
      <c r="I519" s="272">
        <v>0</v>
      </c>
    </row>
    <row r="520" spans="1:9" hidden="1" x14ac:dyDescent="0.2">
      <c r="A520" s="271">
        <v>147230</v>
      </c>
      <c r="B520" s="271" t="s">
        <v>423</v>
      </c>
      <c r="C520" s="272">
        <v>0</v>
      </c>
      <c r="D520" s="272">
        <v>0</v>
      </c>
      <c r="E520" s="272">
        <v>0</v>
      </c>
      <c r="F520" s="272">
        <v>0</v>
      </c>
      <c r="G520" s="272">
        <v>0</v>
      </c>
      <c r="H520" s="272">
        <f t="shared" si="8"/>
        <v>0</v>
      </c>
      <c r="I520" s="272">
        <v>0</v>
      </c>
    </row>
    <row r="521" spans="1:9" hidden="1" x14ac:dyDescent="0.2">
      <c r="A521" s="271">
        <v>147235</v>
      </c>
      <c r="B521" s="271" t="s">
        <v>424</v>
      </c>
      <c r="C521" s="272">
        <v>0</v>
      </c>
      <c r="D521" s="272">
        <v>0</v>
      </c>
      <c r="E521" s="272">
        <v>0</v>
      </c>
      <c r="F521" s="272">
        <v>0</v>
      </c>
      <c r="G521" s="272">
        <v>0</v>
      </c>
      <c r="H521" s="272">
        <f t="shared" si="8"/>
        <v>0</v>
      </c>
      <c r="I521" s="272">
        <v>0</v>
      </c>
    </row>
    <row r="522" spans="1:9" hidden="1" x14ac:dyDescent="0.2">
      <c r="A522" s="271">
        <v>147240</v>
      </c>
      <c r="B522" s="271" t="s">
        <v>425</v>
      </c>
      <c r="C522" s="272">
        <v>0</v>
      </c>
      <c r="D522" s="272">
        <v>0</v>
      </c>
      <c r="E522" s="272">
        <v>0</v>
      </c>
      <c r="F522" s="272">
        <v>0</v>
      </c>
      <c r="G522" s="272">
        <v>0</v>
      </c>
      <c r="H522" s="272">
        <f t="shared" si="8"/>
        <v>0</v>
      </c>
      <c r="I522" s="272">
        <v>0</v>
      </c>
    </row>
    <row r="523" spans="1:9" hidden="1" x14ac:dyDescent="0.2">
      <c r="A523" s="271">
        <v>147245</v>
      </c>
      <c r="B523" s="271" t="s">
        <v>426</v>
      </c>
      <c r="C523" s="272">
        <v>0</v>
      </c>
      <c r="D523" s="272">
        <v>0</v>
      </c>
      <c r="E523" s="272">
        <v>0</v>
      </c>
      <c r="F523" s="272">
        <v>0</v>
      </c>
      <c r="G523" s="272">
        <v>0</v>
      </c>
      <c r="H523" s="272">
        <f t="shared" si="8"/>
        <v>0</v>
      </c>
      <c r="I523" s="272">
        <v>0</v>
      </c>
    </row>
    <row r="524" spans="1:9" hidden="1" x14ac:dyDescent="0.2">
      <c r="A524" s="271">
        <v>147250</v>
      </c>
      <c r="B524" s="271" t="s">
        <v>427</v>
      </c>
      <c r="C524" s="272">
        <v>0</v>
      </c>
      <c r="D524" s="272">
        <v>0</v>
      </c>
      <c r="E524" s="272">
        <v>0</v>
      </c>
      <c r="F524" s="272">
        <v>0</v>
      </c>
      <c r="G524" s="272">
        <v>0</v>
      </c>
      <c r="H524" s="272">
        <f t="shared" si="8"/>
        <v>0</v>
      </c>
      <c r="I524" s="272">
        <v>0</v>
      </c>
    </row>
    <row r="525" spans="1:9" x14ac:dyDescent="0.2">
      <c r="A525" s="269">
        <v>147300</v>
      </c>
      <c r="B525" s="269" t="s">
        <v>428</v>
      </c>
      <c r="C525" s="270">
        <v>328761</v>
      </c>
      <c r="D525" s="270">
        <v>967939</v>
      </c>
      <c r="E525" s="270">
        <v>432845</v>
      </c>
      <c r="F525" s="270">
        <v>1616651</v>
      </c>
      <c r="G525" s="270">
        <v>1178039</v>
      </c>
      <c r="H525" s="270">
        <f t="shared" si="8"/>
        <v>3000000</v>
      </c>
      <c r="I525" s="270">
        <v>1854785</v>
      </c>
    </row>
    <row r="526" spans="1:9" hidden="1" x14ac:dyDescent="0.2">
      <c r="A526" s="271">
        <v>147305</v>
      </c>
      <c r="B526" s="271" t="s">
        <v>429</v>
      </c>
      <c r="C526" s="272">
        <v>0</v>
      </c>
      <c r="D526" s="272">
        <v>0</v>
      </c>
      <c r="E526" s="272">
        <v>0</v>
      </c>
      <c r="F526" s="272">
        <v>0</v>
      </c>
      <c r="G526" s="272">
        <v>0</v>
      </c>
      <c r="H526" s="272">
        <f t="shared" si="8"/>
        <v>0</v>
      </c>
      <c r="I526" s="272">
        <v>0</v>
      </c>
    </row>
    <row r="527" spans="1:9" hidden="1" x14ac:dyDescent="0.2">
      <c r="A527" s="271">
        <v>147310</v>
      </c>
      <c r="B527" s="271" t="s">
        <v>430</v>
      </c>
      <c r="C527" s="272">
        <v>0</v>
      </c>
      <c r="D527" s="272">
        <v>0</v>
      </c>
      <c r="E527" s="272">
        <v>0</v>
      </c>
      <c r="F527" s="272">
        <v>0</v>
      </c>
      <c r="G527" s="272">
        <v>0</v>
      </c>
      <c r="H527" s="272">
        <f t="shared" si="8"/>
        <v>0</v>
      </c>
      <c r="I527" s="272">
        <v>0</v>
      </c>
    </row>
    <row r="528" spans="1:9" x14ac:dyDescent="0.2">
      <c r="A528" s="271">
        <v>147315</v>
      </c>
      <c r="B528" s="271" t="s">
        <v>431</v>
      </c>
      <c r="C528" s="272">
        <v>86176</v>
      </c>
      <c r="D528" s="272">
        <v>0</v>
      </c>
      <c r="E528" s="272">
        <v>30125</v>
      </c>
      <c r="F528" s="272">
        <v>210534</v>
      </c>
      <c r="G528" s="272">
        <v>483007</v>
      </c>
      <c r="H528" s="272">
        <f t="shared" si="8"/>
        <v>1000000</v>
      </c>
      <c r="I528" s="272">
        <v>177840</v>
      </c>
    </row>
    <row r="529" spans="1:9" x14ac:dyDescent="0.2">
      <c r="A529" s="271">
        <v>147320</v>
      </c>
      <c r="B529" s="271" t="s">
        <v>432</v>
      </c>
      <c r="C529" s="272">
        <v>88730</v>
      </c>
      <c r="D529" s="272">
        <v>374159</v>
      </c>
      <c r="E529" s="272">
        <v>239998</v>
      </c>
      <c r="F529" s="272">
        <v>665672</v>
      </c>
      <c r="G529" s="272">
        <v>424075</v>
      </c>
      <c r="H529" s="272">
        <f t="shared" si="8"/>
        <v>2000000</v>
      </c>
      <c r="I529" s="272">
        <v>824276</v>
      </c>
    </row>
    <row r="530" spans="1:9" hidden="1" x14ac:dyDescent="0.2">
      <c r="A530" s="271">
        <v>147325</v>
      </c>
      <c r="B530" s="271" t="s">
        <v>433</v>
      </c>
      <c r="C530" s="272">
        <v>0</v>
      </c>
      <c r="D530" s="272">
        <v>0</v>
      </c>
      <c r="E530" s="272">
        <v>0</v>
      </c>
      <c r="F530" s="272">
        <v>0</v>
      </c>
      <c r="G530" s="272">
        <v>0</v>
      </c>
      <c r="H530" s="272">
        <f t="shared" si="8"/>
        <v>0</v>
      </c>
      <c r="I530" s="272">
        <v>0</v>
      </c>
    </row>
    <row r="531" spans="1:9" hidden="1" x14ac:dyDescent="0.2">
      <c r="A531" s="271">
        <v>147330</v>
      </c>
      <c r="B531" s="271" t="s">
        <v>434</v>
      </c>
      <c r="C531" s="272">
        <v>0</v>
      </c>
      <c r="D531" s="272">
        <v>0</v>
      </c>
      <c r="E531" s="272">
        <v>0</v>
      </c>
      <c r="F531" s="272">
        <v>0</v>
      </c>
      <c r="G531" s="272">
        <v>0</v>
      </c>
      <c r="H531" s="272">
        <f t="shared" si="8"/>
        <v>0</v>
      </c>
      <c r="I531" s="272">
        <v>0</v>
      </c>
    </row>
    <row r="532" spans="1:9" x14ac:dyDescent="0.2">
      <c r="A532" s="271">
        <v>147395</v>
      </c>
      <c r="B532" s="271" t="s">
        <v>435</v>
      </c>
      <c r="C532" s="272">
        <v>153855</v>
      </c>
      <c r="D532" s="272">
        <v>593780</v>
      </c>
      <c r="E532" s="272">
        <v>162722</v>
      </c>
      <c r="F532" s="272">
        <v>740445</v>
      </c>
      <c r="G532" s="272">
        <v>270957</v>
      </c>
      <c r="H532" s="272">
        <f t="shared" si="8"/>
        <v>2000000</v>
      </c>
      <c r="I532" s="272">
        <v>852669</v>
      </c>
    </row>
    <row r="533" spans="1:9" hidden="1" x14ac:dyDescent="0.2">
      <c r="A533" s="271">
        <v>147399</v>
      </c>
      <c r="B533" s="271" t="s">
        <v>436</v>
      </c>
      <c r="C533" s="272">
        <v>0</v>
      </c>
      <c r="D533" s="272">
        <v>0</v>
      </c>
      <c r="E533" s="272">
        <v>0</v>
      </c>
      <c r="F533" s="272">
        <v>0</v>
      </c>
      <c r="G533" s="272">
        <v>0</v>
      </c>
      <c r="H533" s="272">
        <f t="shared" si="8"/>
        <v>0</v>
      </c>
      <c r="I533" s="272">
        <v>0</v>
      </c>
    </row>
    <row r="534" spans="1:9" hidden="1" x14ac:dyDescent="0.2">
      <c r="A534" s="269">
        <v>147400</v>
      </c>
      <c r="B534" s="269" t="s">
        <v>437</v>
      </c>
      <c r="C534" s="270">
        <v>0</v>
      </c>
      <c r="D534" s="270">
        <v>0</v>
      </c>
      <c r="E534" s="270">
        <v>0</v>
      </c>
      <c r="F534" s="270">
        <v>0</v>
      </c>
      <c r="G534" s="270">
        <v>0</v>
      </c>
      <c r="H534" s="270">
        <f t="shared" si="8"/>
        <v>0</v>
      </c>
      <c r="I534" s="270">
        <v>0</v>
      </c>
    </row>
    <row r="535" spans="1:9" hidden="1" x14ac:dyDescent="0.2">
      <c r="A535" s="271">
        <v>147405</v>
      </c>
      <c r="B535" s="271" t="s">
        <v>353</v>
      </c>
      <c r="C535" s="272">
        <v>0</v>
      </c>
      <c r="D535" s="272">
        <v>0</v>
      </c>
      <c r="E535" s="272">
        <v>0</v>
      </c>
      <c r="F535" s="272">
        <v>0</v>
      </c>
      <c r="G535" s="272">
        <v>0</v>
      </c>
      <c r="H535" s="272">
        <f t="shared" si="8"/>
        <v>0</v>
      </c>
      <c r="I535" s="272">
        <v>0</v>
      </c>
    </row>
    <row r="536" spans="1:9" hidden="1" x14ac:dyDescent="0.2">
      <c r="A536" s="271">
        <v>147410</v>
      </c>
      <c r="B536" s="271" t="s">
        <v>354</v>
      </c>
      <c r="C536" s="272">
        <v>0</v>
      </c>
      <c r="D536" s="272">
        <v>0</v>
      </c>
      <c r="E536" s="272">
        <v>0</v>
      </c>
      <c r="F536" s="272">
        <v>0</v>
      </c>
      <c r="G536" s="272">
        <v>0</v>
      </c>
      <c r="H536" s="272">
        <f t="shared" si="8"/>
        <v>0</v>
      </c>
      <c r="I536" s="272">
        <v>0</v>
      </c>
    </row>
    <row r="537" spans="1:9" hidden="1" x14ac:dyDescent="0.2">
      <c r="A537" s="271">
        <v>147415</v>
      </c>
      <c r="B537" s="271" t="s">
        <v>355</v>
      </c>
      <c r="C537" s="272">
        <v>0</v>
      </c>
      <c r="D537" s="272">
        <v>0</v>
      </c>
      <c r="E537" s="272">
        <v>0</v>
      </c>
      <c r="F537" s="272">
        <v>0</v>
      </c>
      <c r="G537" s="272">
        <v>0</v>
      </c>
      <c r="H537" s="272">
        <f t="shared" si="8"/>
        <v>0</v>
      </c>
      <c r="I537" s="272">
        <v>0</v>
      </c>
    </row>
    <row r="538" spans="1:9" hidden="1" x14ac:dyDescent="0.2">
      <c r="A538" s="271">
        <v>147420</v>
      </c>
      <c r="B538" s="271" t="s">
        <v>356</v>
      </c>
      <c r="C538" s="272">
        <v>0</v>
      </c>
      <c r="D538" s="272">
        <v>0</v>
      </c>
      <c r="E538" s="272">
        <v>0</v>
      </c>
      <c r="F538" s="272">
        <v>0</v>
      </c>
      <c r="G538" s="272">
        <v>0</v>
      </c>
      <c r="H538" s="272">
        <f t="shared" si="8"/>
        <v>0</v>
      </c>
      <c r="I538" s="272">
        <v>0</v>
      </c>
    </row>
    <row r="539" spans="1:9" hidden="1" x14ac:dyDescent="0.2">
      <c r="A539" s="271">
        <v>147425</v>
      </c>
      <c r="B539" s="271" t="s">
        <v>357</v>
      </c>
      <c r="C539" s="272">
        <v>0</v>
      </c>
      <c r="D539" s="272">
        <v>0</v>
      </c>
      <c r="E539" s="272">
        <v>0</v>
      </c>
      <c r="F539" s="272">
        <v>0</v>
      </c>
      <c r="G539" s="272">
        <v>0</v>
      </c>
      <c r="H539" s="272">
        <f t="shared" si="8"/>
        <v>0</v>
      </c>
      <c r="I539" s="272">
        <v>0</v>
      </c>
    </row>
    <row r="540" spans="1:9" hidden="1" x14ac:dyDescent="0.2">
      <c r="A540" s="269">
        <v>147500</v>
      </c>
      <c r="B540" s="269" t="s">
        <v>438</v>
      </c>
      <c r="C540" s="270">
        <v>0</v>
      </c>
      <c r="D540" s="270">
        <v>0</v>
      </c>
      <c r="E540" s="270">
        <v>0</v>
      </c>
      <c r="F540" s="270">
        <v>0</v>
      </c>
      <c r="G540" s="270">
        <v>0</v>
      </c>
      <c r="H540" s="270">
        <f t="shared" si="8"/>
        <v>0</v>
      </c>
      <c r="I540" s="270">
        <v>0</v>
      </c>
    </row>
    <row r="541" spans="1:9" hidden="1" x14ac:dyDescent="0.2">
      <c r="A541" s="271">
        <v>147505</v>
      </c>
      <c r="B541" s="271" t="s">
        <v>353</v>
      </c>
      <c r="C541" s="272">
        <v>0</v>
      </c>
      <c r="D541" s="272">
        <v>0</v>
      </c>
      <c r="E541" s="272">
        <v>0</v>
      </c>
      <c r="F541" s="272">
        <v>0</v>
      </c>
      <c r="G541" s="272">
        <v>0</v>
      </c>
      <c r="H541" s="272">
        <f t="shared" si="8"/>
        <v>0</v>
      </c>
      <c r="I541" s="272">
        <v>0</v>
      </c>
    </row>
    <row r="542" spans="1:9" hidden="1" x14ac:dyDescent="0.2">
      <c r="A542" s="271">
        <v>147510</v>
      </c>
      <c r="B542" s="271" t="s">
        <v>354</v>
      </c>
      <c r="C542" s="272">
        <v>0</v>
      </c>
      <c r="D542" s="272">
        <v>0</v>
      </c>
      <c r="E542" s="272">
        <v>0</v>
      </c>
      <c r="F542" s="272">
        <v>0</v>
      </c>
      <c r="G542" s="272">
        <v>0</v>
      </c>
      <c r="H542" s="272">
        <f t="shared" si="8"/>
        <v>0</v>
      </c>
      <c r="I542" s="272">
        <v>0</v>
      </c>
    </row>
    <row r="543" spans="1:9" hidden="1" x14ac:dyDescent="0.2">
      <c r="A543" s="271">
        <v>147515</v>
      </c>
      <c r="B543" s="271" t="s">
        <v>355</v>
      </c>
      <c r="C543" s="272">
        <v>0</v>
      </c>
      <c r="D543" s="272">
        <v>0</v>
      </c>
      <c r="E543" s="272">
        <v>0</v>
      </c>
      <c r="F543" s="272">
        <v>0</v>
      </c>
      <c r="G543" s="272">
        <v>0</v>
      </c>
      <c r="H543" s="272">
        <f t="shared" si="8"/>
        <v>0</v>
      </c>
      <c r="I543" s="272">
        <v>0</v>
      </c>
    </row>
    <row r="544" spans="1:9" hidden="1" x14ac:dyDescent="0.2">
      <c r="A544" s="271">
        <v>147520</v>
      </c>
      <c r="B544" s="271" t="s">
        <v>356</v>
      </c>
      <c r="C544" s="272">
        <v>0</v>
      </c>
      <c r="D544" s="272">
        <v>0</v>
      </c>
      <c r="E544" s="272">
        <v>0</v>
      </c>
      <c r="F544" s="272">
        <v>0</v>
      </c>
      <c r="G544" s="272">
        <v>0</v>
      </c>
      <c r="H544" s="272">
        <f t="shared" si="8"/>
        <v>0</v>
      </c>
      <c r="I544" s="272">
        <v>0</v>
      </c>
    </row>
    <row r="545" spans="1:9" hidden="1" x14ac:dyDescent="0.2">
      <c r="A545" s="271">
        <v>147525</v>
      </c>
      <c r="B545" s="271" t="s">
        <v>357</v>
      </c>
      <c r="C545" s="272">
        <v>0</v>
      </c>
      <c r="D545" s="272">
        <v>0</v>
      </c>
      <c r="E545" s="272">
        <v>0</v>
      </c>
      <c r="F545" s="272">
        <v>0</v>
      </c>
      <c r="G545" s="272">
        <v>0</v>
      </c>
      <c r="H545" s="272">
        <f t="shared" si="8"/>
        <v>0</v>
      </c>
      <c r="I545" s="272">
        <v>0</v>
      </c>
    </row>
    <row r="546" spans="1:9" hidden="1" x14ac:dyDescent="0.2">
      <c r="A546" s="266">
        <v>150000</v>
      </c>
      <c r="B546" s="266" t="s">
        <v>439</v>
      </c>
      <c r="C546" s="267">
        <v>0</v>
      </c>
      <c r="D546" s="267">
        <v>0</v>
      </c>
      <c r="E546" s="267">
        <v>0</v>
      </c>
      <c r="F546" s="267">
        <v>0</v>
      </c>
      <c r="G546" s="267">
        <v>0</v>
      </c>
      <c r="H546" s="267">
        <f t="shared" si="8"/>
        <v>0</v>
      </c>
      <c r="I546" s="267">
        <v>0</v>
      </c>
    </row>
    <row r="547" spans="1:9" hidden="1" x14ac:dyDescent="0.2">
      <c r="A547" s="269">
        <v>150500</v>
      </c>
      <c r="B547" s="269" t="s">
        <v>440</v>
      </c>
      <c r="C547" s="270">
        <v>0</v>
      </c>
      <c r="D547" s="270">
        <v>0</v>
      </c>
      <c r="E547" s="270">
        <v>0</v>
      </c>
      <c r="F547" s="270">
        <v>0</v>
      </c>
      <c r="G547" s="270">
        <v>0</v>
      </c>
      <c r="H547" s="270">
        <f t="shared" si="8"/>
        <v>0</v>
      </c>
      <c r="I547" s="270">
        <v>0</v>
      </c>
    </row>
    <row r="548" spans="1:9" hidden="1" x14ac:dyDescent="0.2">
      <c r="A548" s="271">
        <v>150505</v>
      </c>
      <c r="B548" s="271" t="s">
        <v>441</v>
      </c>
      <c r="C548" s="272">
        <v>0</v>
      </c>
      <c r="D548" s="272">
        <v>0</v>
      </c>
      <c r="E548" s="272">
        <v>0</v>
      </c>
      <c r="F548" s="272">
        <v>0</v>
      </c>
      <c r="G548" s="272">
        <v>0</v>
      </c>
      <c r="H548" s="272">
        <f t="shared" si="8"/>
        <v>0</v>
      </c>
      <c r="I548" s="272">
        <v>0</v>
      </c>
    </row>
    <row r="549" spans="1:9" hidden="1" x14ac:dyDescent="0.2">
      <c r="A549" s="271">
        <v>150510</v>
      </c>
      <c r="B549" s="271" t="s">
        <v>442</v>
      </c>
      <c r="C549" s="272">
        <v>0</v>
      </c>
      <c r="D549" s="272">
        <v>0</v>
      </c>
      <c r="E549" s="272">
        <v>0</v>
      </c>
      <c r="F549" s="272">
        <v>0</v>
      </c>
      <c r="G549" s="272">
        <v>0</v>
      </c>
      <c r="H549" s="272">
        <f t="shared" si="8"/>
        <v>0</v>
      </c>
      <c r="I549" s="272">
        <v>0</v>
      </c>
    </row>
    <row r="550" spans="1:9" hidden="1" x14ac:dyDescent="0.2">
      <c r="A550" s="271">
        <v>150515</v>
      </c>
      <c r="B550" s="271" t="s">
        <v>443</v>
      </c>
      <c r="C550" s="272">
        <v>0</v>
      </c>
      <c r="D550" s="272">
        <v>0</v>
      </c>
      <c r="E550" s="272">
        <v>0</v>
      </c>
      <c r="F550" s="272">
        <v>0</v>
      </c>
      <c r="G550" s="272">
        <v>0</v>
      </c>
      <c r="H550" s="272">
        <f t="shared" si="8"/>
        <v>0</v>
      </c>
      <c r="I550" s="272">
        <v>0</v>
      </c>
    </row>
    <row r="551" spans="1:9" hidden="1" x14ac:dyDescent="0.2">
      <c r="A551" s="271">
        <v>150520</v>
      </c>
      <c r="B551" s="271" t="s">
        <v>444</v>
      </c>
      <c r="C551" s="272">
        <v>0</v>
      </c>
      <c r="D551" s="272">
        <v>0</v>
      </c>
      <c r="E551" s="272">
        <v>0</v>
      </c>
      <c r="F551" s="272">
        <v>0</v>
      </c>
      <c r="G551" s="272">
        <v>0</v>
      </c>
      <c r="H551" s="272">
        <f t="shared" si="8"/>
        <v>0</v>
      </c>
      <c r="I551" s="272">
        <v>0</v>
      </c>
    </row>
    <row r="552" spans="1:9" hidden="1" x14ac:dyDescent="0.2">
      <c r="A552" s="271">
        <v>150525</v>
      </c>
      <c r="B552" s="271" t="s">
        <v>445</v>
      </c>
      <c r="C552" s="272">
        <v>0</v>
      </c>
      <c r="D552" s="272">
        <v>0</v>
      </c>
      <c r="E552" s="272">
        <v>0</v>
      </c>
      <c r="F552" s="272">
        <v>0</v>
      </c>
      <c r="G552" s="272">
        <v>0</v>
      </c>
      <c r="H552" s="272">
        <f t="shared" si="8"/>
        <v>0</v>
      </c>
      <c r="I552" s="272">
        <v>0</v>
      </c>
    </row>
    <row r="553" spans="1:9" hidden="1" x14ac:dyDescent="0.2">
      <c r="A553" s="271">
        <v>150599</v>
      </c>
      <c r="B553" s="271" t="s">
        <v>446</v>
      </c>
      <c r="C553" s="272">
        <v>0</v>
      </c>
      <c r="D553" s="272">
        <v>0</v>
      </c>
      <c r="E553" s="272">
        <v>0</v>
      </c>
      <c r="F553" s="272">
        <v>0</v>
      </c>
      <c r="G553" s="272">
        <v>0</v>
      </c>
      <c r="H553" s="272">
        <f t="shared" si="8"/>
        <v>0</v>
      </c>
      <c r="I553" s="272">
        <v>0</v>
      </c>
    </row>
    <row r="554" spans="1:9" hidden="1" x14ac:dyDescent="0.2">
      <c r="A554" s="269">
        <v>151000</v>
      </c>
      <c r="B554" s="269" t="s">
        <v>447</v>
      </c>
      <c r="C554" s="270">
        <v>0</v>
      </c>
      <c r="D554" s="270">
        <v>0</v>
      </c>
      <c r="E554" s="270">
        <v>0</v>
      </c>
      <c r="F554" s="270">
        <v>0</v>
      </c>
      <c r="G554" s="270">
        <v>0</v>
      </c>
      <c r="H554" s="270">
        <f t="shared" si="8"/>
        <v>0</v>
      </c>
      <c r="I554" s="270">
        <v>0</v>
      </c>
    </row>
    <row r="555" spans="1:9" hidden="1" x14ac:dyDescent="0.2">
      <c r="A555" s="271">
        <v>151005</v>
      </c>
      <c r="B555" s="271" t="s">
        <v>442</v>
      </c>
      <c r="C555" s="272">
        <v>0</v>
      </c>
      <c r="D555" s="272">
        <v>0</v>
      </c>
      <c r="E555" s="272">
        <v>0</v>
      </c>
      <c r="F555" s="272">
        <v>0</v>
      </c>
      <c r="G555" s="272">
        <v>0</v>
      </c>
      <c r="H555" s="272">
        <f t="shared" si="8"/>
        <v>0</v>
      </c>
      <c r="I555" s="272">
        <v>0</v>
      </c>
    </row>
    <row r="556" spans="1:9" hidden="1" x14ac:dyDescent="0.2">
      <c r="A556" s="271">
        <v>151010</v>
      </c>
      <c r="B556" s="271" t="s">
        <v>448</v>
      </c>
      <c r="C556" s="272">
        <v>0</v>
      </c>
      <c r="D556" s="272">
        <v>0</v>
      </c>
      <c r="E556" s="272">
        <v>0</v>
      </c>
      <c r="F556" s="272">
        <v>0</v>
      </c>
      <c r="G556" s="272">
        <v>0</v>
      </c>
      <c r="H556" s="272">
        <f t="shared" si="8"/>
        <v>0</v>
      </c>
      <c r="I556" s="272">
        <v>0</v>
      </c>
    </row>
    <row r="557" spans="1:9" hidden="1" x14ac:dyDescent="0.2">
      <c r="A557" s="271">
        <v>151015</v>
      </c>
      <c r="B557" s="271" t="s">
        <v>443</v>
      </c>
      <c r="C557" s="272">
        <v>0</v>
      </c>
      <c r="D557" s="272">
        <v>0</v>
      </c>
      <c r="E557" s="272">
        <v>0</v>
      </c>
      <c r="F557" s="272">
        <v>0</v>
      </c>
      <c r="G557" s="272">
        <v>0</v>
      </c>
      <c r="H557" s="272">
        <f t="shared" si="8"/>
        <v>0</v>
      </c>
      <c r="I557" s="272">
        <v>0</v>
      </c>
    </row>
    <row r="558" spans="1:9" hidden="1" x14ac:dyDescent="0.2">
      <c r="A558" s="271">
        <v>151020</v>
      </c>
      <c r="B558" s="271" t="s">
        <v>444</v>
      </c>
      <c r="C558" s="272">
        <v>0</v>
      </c>
      <c r="D558" s="272">
        <v>0</v>
      </c>
      <c r="E558" s="272">
        <v>0</v>
      </c>
      <c r="F558" s="272">
        <v>0</v>
      </c>
      <c r="G558" s="272">
        <v>0</v>
      </c>
      <c r="H558" s="272">
        <f t="shared" si="8"/>
        <v>0</v>
      </c>
      <c r="I558" s="272">
        <v>0</v>
      </c>
    </row>
    <row r="559" spans="1:9" x14ac:dyDescent="0.2">
      <c r="A559" s="266">
        <v>160000</v>
      </c>
      <c r="B559" s="266" t="s">
        <v>449</v>
      </c>
      <c r="C559" s="267">
        <v>630646700.91999996</v>
      </c>
      <c r="D559" s="267">
        <v>725659040.87</v>
      </c>
      <c r="E559" s="267">
        <v>724343068</v>
      </c>
      <c r="F559" s="267">
        <v>371060324.86000001</v>
      </c>
      <c r="G559" s="267">
        <v>675252423.29999995</v>
      </c>
      <c r="H559" s="267">
        <f t="shared" si="8"/>
        <v>524000000</v>
      </c>
      <c r="I559" s="267">
        <v>556380652.44000006</v>
      </c>
    </row>
    <row r="560" spans="1:9" hidden="1" x14ac:dyDescent="0.2">
      <c r="A560" s="269">
        <v>160500</v>
      </c>
      <c r="B560" s="269" t="s">
        <v>450</v>
      </c>
      <c r="C560" s="270">
        <v>0</v>
      </c>
      <c r="D560" s="270">
        <v>0</v>
      </c>
      <c r="E560" s="270">
        <v>0</v>
      </c>
      <c r="F560" s="270">
        <v>0</v>
      </c>
      <c r="G560" s="270">
        <v>0</v>
      </c>
      <c r="H560" s="270">
        <f t="shared" si="8"/>
        <v>0</v>
      </c>
      <c r="I560" s="270">
        <v>0</v>
      </c>
    </row>
    <row r="561" spans="1:9" hidden="1" x14ac:dyDescent="0.2">
      <c r="A561" s="271">
        <v>160505</v>
      </c>
      <c r="B561" s="271" t="s">
        <v>451</v>
      </c>
      <c r="C561" s="272">
        <v>0</v>
      </c>
      <c r="D561" s="272">
        <v>0</v>
      </c>
      <c r="E561" s="272">
        <v>0</v>
      </c>
      <c r="F561" s="272">
        <v>0</v>
      </c>
      <c r="G561" s="272">
        <v>0</v>
      </c>
      <c r="H561" s="272">
        <f t="shared" si="8"/>
        <v>0</v>
      </c>
      <c r="I561" s="272">
        <v>0</v>
      </c>
    </row>
    <row r="562" spans="1:9" hidden="1" x14ac:dyDescent="0.2">
      <c r="A562" s="271">
        <v>160510</v>
      </c>
      <c r="B562" s="271" t="s">
        <v>452</v>
      </c>
      <c r="C562" s="272">
        <v>0</v>
      </c>
      <c r="D562" s="272">
        <v>0</v>
      </c>
      <c r="E562" s="272">
        <v>0</v>
      </c>
      <c r="F562" s="272">
        <v>0</v>
      </c>
      <c r="G562" s="272">
        <v>0</v>
      </c>
      <c r="H562" s="272">
        <f t="shared" si="8"/>
        <v>0</v>
      </c>
      <c r="I562" s="272">
        <v>0</v>
      </c>
    </row>
    <row r="563" spans="1:9" hidden="1" x14ac:dyDescent="0.2">
      <c r="A563" s="271">
        <v>160515</v>
      </c>
      <c r="B563" s="271" t="s">
        <v>453</v>
      </c>
      <c r="C563" s="272">
        <v>0</v>
      </c>
      <c r="D563" s="272">
        <v>0</v>
      </c>
      <c r="E563" s="272">
        <v>0</v>
      </c>
      <c r="F563" s="272">
        <v>0</v>
      </c>
      <c r="G563" s="272">
        <v>0</v>
      </c>
      <c r="H563" s="272">
        <f t="shared" si="8"/>
        <v>0</v>
      </c>
      <c r="I563" s="272">
        <v>0</v>
      </c>
    </row>
    <row r="564" spans="1:9" hidden="1" x14ac:dyDescent="0.2">
      <c r="A564" s="271">
        <v>160520</v>
      </c>
      <c r="B564" s="271" t="s">
        <v>454</v>
      </c>
      <c r="C564" s="272">
        <v>0</v>
      </c>
      <c r="D564" s="272">
        <v>0</v>
      </c>
      <c r="E564" s="272">
        <v>0</v>
      </c>
      <c r="F564" s="272">
        <v>0</v>
      </c>
      <c r="G564" s="272">
        <v>0</v>
      </c>
      <c r="H564" s="272">
        <f t="shared" si="8"/>
        <v>0</v>
      </c>
      <c r="I564" s="272">
        <v>0</v>
      </c>
    </row>
    <row r="565" spans="1:9" hidden="1" x14ac:dyDescent="0.2">
      <c r="A565" s="271">
        <v>160599</v>
      </c>
      <c r="B565" s="271" t="s">
        <v>455</v>
      </c>
      <c r="C565" s="272">
        <v>0</v>
      </c>
      <c r="D565" s="272">
        <v>0</v>
      </c>
      <c r="E565" s="272">
        <v>0</v>
      </c>
      <c r="F565" s="272">
        <v>0</v>
      </c>
      <c r="G565" s="272">
        <v>0</v>
      </c>
      <c r="H565" s="272">
        <f t="shared" si="8"/>
        <v>0</v>
      </c>
      <c r="I565" s="272">
        <v>0</v>
      </c>
    </row>
    <row r="566" spans="1:9" hidden="1" x14ac:dyDescent="0.2">
      <c r="A566" s="269">
        <v>161000</v>
      </c>
      <c r="B566" s="269" t="s">
        <v>456</v>
      </c>
      <c r="C566" s="270">
        <v>0</v>
      </c>
      <c r="D566" s="270">
        <v>0</v>
      </c>
      <c r="E566" s="270">
        <v>0</v>
      </c>
      <c r="F566" s="270">
        <v>0</v>
      </c>
      <c r="G566" s="270">
        <v>0</v>
      </c>
      <c r="H566" s="270">
        <f t="shared" si="8"/>
        <v>0</v>
      </c>
      <c r="I566" s="270">
        <v>0</v>
      </c>
    </row>
    <row r="567" spans="1:9" hidden="1" x14ac:dyDescent="0.2">
      <c r="A567" s="271">
        <v>161005</v>
      </c>
      <c r="B567" s="271" t="s">
        <v>451</v>
      </c>
      <c r="C567" s="272">
        <v>0</v>
      </c>
      <c r="D567" s="272">
        <v>0</v>
      </c>
      <c r="E567" s="272">
        <v>0</v>
      </c>
      <c r="F567" s="272">
        <v>0</v>
      </c>
      <c r="G567" s="272">
        <v>0</v>
      </c>
      <c r="H567" s="272">
        <f t="shared" si="8"/>
        <v>0</v>
      </c>
      <c r="I567" s="272">
        <v>0</v>
      </c>
    </row>
    <row r="568" spans="1:9" hidden="1" x14ac:dyDescent="0.2">
      <c r="A568" s="271">
        <v>161010</v>
      </c>
      <c r="B568" s="271" t="s">
        <v>452</v>
      </c>
      <c r="C568" s="272">
        <v>0</v>
      </c>
      <c r="D568" s="272">
        <v>0</v>
      </c>
      <c r="E568" s="272">
        <v>0</v>
      </c>
      <c r="F568" s="272">
        <v>0</v>
      </c>
      <c r="G568" s="272">
        <v>0</v>
      </c>
      <c r="H568" s="272">
        <f t="shared" si="8"/>
        <v>0</v>
      </c>
      <c r="I568" s="272">
        <v>0</v>
      </c>
    </row>
    <row r="569" spans="1:9" hidden="1" x14ac:dyDescent="0.2">
      <c r="A569" s="271">
        <v>161015</v>
      </c>
      <c r="B569" s="271" t="s">
        <v>453</v>
      </c>
      <c r="C569" s="272">
        <v>0</v>
      </c>
      <c r="D569" s="272">
        <v>0</v>
      </c>
      <c r="E569" s="272">
        <v>0</v>
      </c>
      <c r="F569" s="272">
        <v>0</v>
      </c>
      <c r="G569" s="272">
        <v>0</v>
      </c>
      <c r="H569" s="272">
        <f t="shared" si="8"/>
        <v>0</v>
      </c>
      <c r="I569" s="272">
        <v>0</v>
      </c>
    </row>
    <row r="570" spans="1:9" hidden="1" x14ac:dyDescent="0.2">
      <c r="A570" s="271">
        <v>161020</v>
      </c>
      <c r="B570" s="271" t="s">
        <v>454</v>
      </c>
      <c r="C570" s="272">
        <v>0</v>
      </c>
      <c r="D570" s="272">
        <v>0</v>
      </c>
      <c r="E570" s="272">
        <v>0</v>
      </c>
      <c r="F570" s="272">
        <v>0</v>
      </c>
      <c r="G570" s="272">
        <v>0</v>
      </c>
      <c r="H570" s="272">
        <f t="shared" si="8"/>
        <v>0</v>
      </c>
      <c r="I570" s="272">
        <v>0</v>
      </c>
    </row>
    <row r="571" spans="1:9" hidden="1" x14ac:dyDescent="0.2">
      <c r="A571" s="271">
        <v>161099</v>
      </c>
      <c r="B571" s="271" t="s">
        <v>457</v>
      </c>
      <c r="C571" s="272">
        <v>0</v>
      </c>
      <c r="D571" s="272">
        <v>0</v>
      </c>
      <c r="E571" s="272">
        <v>0</v>
      </c>
      <c r="F571" s="272">
        <v>0</v>
      </c>
      <c r="G571" s="272">
        <v>0</v>
      </c>
      <c r="H571" s="272">
        <f t="shared" si="8"/>
        <v>0</v>
      </c>
      <c r="I571" s="272">
        <v>0</v>
      </c>
    </row>
    <row r="572" spans="1:9" hidden="1" x14ac:dyDescent="0.2">
      <c r="A572" s="269">
        <v>161500</v>
      </c>
      <c r="B572" s="269" t="s">
        <v>458</v>
      </c>
      <c r="C572" s="270">
        <v>0</v>
      </c>
      <c r="D572" s="270">
        <v>0</v>
      </c>
      <c r="E572" s="270">
        <v>0</v>
      </c>
      <c r="F572" s="270">
        <v>0</v>
      </c>
      <c r="G572" s="270">
        <v>0</v>
      </c>
      <c r="H572" s="270">
        <f t="shared" si="8"/>
        <v>0</v>
      </c>
      <c r="I572" s="270">
        <v>0</v>
      </c>
    </row>
    <row r="573" spans="1:9" hidden="1" x14ac:dyDescent="0.2">
      <c r="A573" s="271">
        <v>161505</v>
      </c>
      <c r="B573" s="271" t="s">
        <v>451</v>
      </c>
      <c r="C573" s="272">
        <v>0</v>
      </c>
      <c r="D573" s="272">
        <v>0</v>
      </c>
      <c r="E573" s="272">
        <v>0</v>
      </c>
      <c r="F573" s="272">
        <v>0</v>
      </c>
      <c r="G573" s="272">
        <v>0</v>
      </c>
      <c r="H573" s="272">
        <f t="shared" si="8"/>
        <v>0</v>
      </c>
      <c r="I573" s="272">
        <v>0</v>
      </c>
    </row>
    <row r="574" spans="1:9" hidden="1" x14ac:dyDescent="0.2">
      <c r="A574" s="271">
        <v>161510</v>
      </c>
      <c r="B574" s="271" t="s">
        <v>452</v>
      </c>
      <c r="C574" s="272">
        <v>0</v>
      </c>
      <c r="D574" s="272">
        <v>0</v>
      </c>
      <c r="E574" s="272">
        <v>0</v>
      </c>
      <c r="F574" s="272">
        <v>0</v>
      </c>
      <c r="G574" s="272">
        <v>0</v>
      </c>
      <c r="H574" s="272">
        <f t="shared" si="8"/>
        <v>0</v>
      </c>
      <c r="I574" s="272">
        <v>0</v>
      </c>
    </row>
    <row r="575" spans="1:9" hidden="1" x14ac:dyDescent="0.2">
      <c r="A575" s="271">
        <v>161515</v>
      </c>
      <c r="B575" s="271" t="s">
        <v>453</v>
      </c>
      <c r="C575" s="272">
        <v>0</v>
      </c>
      <c r="D575" s="272">
        <v>0</v>
      </c>
      <c r="E575" s="272">
        <v>0</v>
      </c>
      <c r="F575" s="272">
        <v>0</v>
      </c>
      <c r="G575" s="272">
        <v>0</v>
      </c>
      <c r="H575" s="272">
        <f t="shared" si="8"/>
        <v>0</v>
      </c>
      <c r="I575" s="272">
        <v>0</v>
      </c>
    </row>
    <row r="576" spans="1:9" hidden="1" x14ac:dyDescent="0.2">
      <c r="A576" s="271">
        <v>161520</v>
      </c>
      <c r="B576" s="271" t="s">
        <v>454</v>
      </c>
      <c r="C576" s="272">
        <v>0</v>
      </c>
      <c r="D576" s="272">
        <v>0</v>
      </c>
      <c r="E576" s="272">
        <v>0</v>
      </c>
      <c r="F576" s="272">
        <v>0</v>
      </c>
      <c r="G576" s="272">
        <v>0</v>
      </c>
      <c r="H576" s="272">
        <f t="shared" si="8"/>
        <v>0</v>
      </c>
      <c r="I576" s="272">
        <v>0</v>
      </c>
    </row>
    <row r="577" spans="1:9" hidden="1" x14ac:dyDescent="0.2">
      <c r="A577" s="271">
        <v>161599</v>
      </c>
      <c r="B577" s="271" t="s">
        <v>459</v>
      </c>
      <c r="C577" s="272">
        <v>0</v>
      </c>
      <c r="D577" s="272">
        <v>0</v>
      </c>
      <c r="E577" s="272">
        <v>0</v>
      </c>
      <c r="F577" s="272">
        <v>0</v>
      </c>
      <c r="G577" s="272">
        <v>0</v>
      </c>
      <c r="H577" s="272">
        <f t="shared" si="8"/>
        <v>0</v>
      </c>
      <c r="I577" s="272">
        <v>0</v>
      </c>
    </row>
    <row r="578" spans="1:9" hidden="1" x14ac:dyDescent="0.2">
      <c r="A578" s="269">
        <v>162000</v>
      </c>
      <c r="B578" s="269" t="s">
        <v>460</v>
      </c>
      <c r="C578" s="270">
        <v>0</v>
      </c>
      <c r="D578" s="270">
        <v>0</v>
      </c>
      <c r="E578" s="270">
        <v>0</v>
      </c>
      <c r="F578" s="270">
        <v>0</v>
      </c>
      <c r="G578" s="270">
        <v>0</v>
      </c>
      <c r="H578" s="270">
        <f t="shared" si="8"/>
        <v>0</v>
      </c>
      <c r="I578" s="270">
        <v>0</v>
      </c>
    </row>
    <row r="579" spans="1:9" hidden="1" x14ac:dyDescent="0.2">
      <c r="A579" s="271">
        <v>162005</v>
      </c>
      <c r="B579" s="271" t="s">
        <v>451</v>
      </c>
      <c r="C579" s="272">
        <v>0</v>
      </c>
      <c r="D579" s="272">
        <v>0</v>
      </c>
      <c r="E579" s="272">
        <v>0</v>
      </c>
      <c r="F579" s="272">
        <v>0</v>
      </c>
      <c r="G579" s="272">
        <v>0</v>
      </c>
      <c r="H579" s="272">
        <f t="shared" ref="H579:H642" si="9">IFERROR(CEILING(+I579*(1+((+I579/G579-1)/3)),1000000),0)</f>
        <v>0</v>
      </c>
      <c r="I579" s="272">
        <v>0</v>
      </c>
    </row>
    <row r="580" spans="1:9" hidden="1" x14ac:dyDescent="0.2">
      <c r="A580" s="271">
        <v>162010</v>
      </c>
      <c r="B580" s="271" t="s">
        <v>452</v>
      </c>
      <c r="C580" s="272">
        <v>0</v>
      </c>
      <c r="D580" s="272">
        <v>0</v>
      </c>
      <c r="E580" s="272">
        <v>0</v>
      </c>
      <c r="F580" s="272">
        <v>0</v>
      </c>
      <c r="G580" s="272">
        <v>0</v>
      </c>
      <c r="H580" s="272">
        <f t="shared" si="9"/>
        <v>0</v>
      </c>
      <c r="I580" s="272">
        <v>0</v>
      </c>
    </row>
    <row r="581" spans="1:9" hidden="1" x14ac:dyDescent="0.2">
      <c r="A581" s="271">
        <v>162015</v>
      </c>
      <c r="B581" s="271" t="s">
        <v>453</v>
      </c>
      <c r="C581" s="272">
        <v>0</v>
      </c>
      <c r="D581" s="272">
        <v>0</v>
      </c>
      <c r="E581" s="272">
        <v>0</v>
      </c>
      <c r="F581" s="272">
        <v>0</v>
      </c>
      <c r="G581" s="272">
        <v>0</v>
      </c>
      <c r="H581" s="272">
        <f t="shared" si="9"/>
        <v>0</v>
      </c>
      <c r="I581" s="272">
        <v>0</v>
      </c>
    </row>
    <row r="582" spans="1:9" hidden="1" x14ac:dyDescent="0.2">
      <c r="A582" s="271">
        <v>162020</v>
      </c>
      <c r="B582" s="271" t="s">
        <v>454</v>
      </c>
      <c r="C582" s="272">
        <v>0</v>
      </c>
      <c r="D582" s="272">
        <v>0</v>
      </c>
      <c r="E582" s="272">
        <v>0</v>
      </c>
      <c r="F582" s="272">
        <v>0</v>
      </c>
      <c r="G582" s="272">
        <v>0</v>
      </c>
      <c r="H582" s="272">
        <f t="shared" si="9"/>
        <v>0</v>
      </c>
      <c r="I582" s="272">
        <v>0</v>
      </c>
    </row>
    <row r="583" spans="1:9" hidden="1" x14ac:dyDescent="0.2">
      <c r="A583" s="271">
        <v>162099</v>
      </c>
      <c r="B583" s="271" t="s">
        <v>461</v>
      </c>
      <c r="C583" s="272">
        <v>0</v>
      </c>
      <c r="D583" s="272">
        <v>0</v>
      </c>
      <c r="E583" s="272">
        <v>0</v>
      </c>
      <c r="F583" s="272">
        <v>0</v>
      </c>
      <c r="G583" s="272">
        <v>0</v>
      </c>
      <c r="H583" s="272">
        <f t="shared" si="9"/>
        <v>0</v>
      </c>
      <c r="I583" s="272">
        <v>0</v>
      </c>
    </row>
    <row r="584" spans="1:9" hidden="1" x14ac:dyDescent="0.2">
      <c r="A584" s="269">
        <v>162500</v>
      </c>
      <c r="B584" s="269" t="s">
        <v>462</v>
      </c>
      <c r="C584" s="270">
        <v>0</v>
      </c>
      <c r="D584" s="270">
        <v>0</v>
      </c>
      <c r="E584" s="270">
        <v>0</v>
      </c>
      <c r="F584" s="270">
        <v>0</v>
      </c>
      <c r="G584" s="270">
        <v>0</v>
      </c>
      <c r="H584" s="270">
        <f t="shared" si="9"/>
        <v>0</v>
      </c>
      <c r="I584" s="270">
        <v>0</v>
      </c>
    </row>
    <row r="585" spans="1:9" hidden="1" x14ac:dyDescent="0.2">
      <c r="A585" s="271">
        <v>162505</v>
      </c>
      <c r="B585" s="271" t="s">
        <v>463</v>
      </c>
      <c r="C585" s="272">
        <v>0</v>
      </c>
      <c r="D585" s="272">
        <v>0</v>
      </c>
      <c r="E585" s="272">
        <v>0</v>
      </c>
      <c r="F585" s="272">
        <v>0</v>
      </c>
      <c r="G585" s="272">
        <v>0</v>
      </c>
      <c r="H585" s="272">
        <f t="shared" si="9"/>
        <v>0</v>
      </c>
      <c r="I585" s="272">
        <v>0</v>
      </c>
    </row>
    <row r="586" spans="1:9" hidden="1" x14ac:dyDescent="0.2">
      <c r="A586" s="271">
        <v>162510</v>
      </c>
      <c r="B586" s="271" t="s">
        <v>464</v>
      </c>
      <c r="C586" s="272">
        <v>0</v>
      </c>
      <c r="D586" s="272">
        <v>0</v>
      </c>
      <c r="E586" s="272">
        <v>0</v>
      </c>
      <c r="F586" s="272">
        <v>0</v>
      </c>
      <c r="G586" s="272">
        <v>0</v>
      </c>
      <c r="H586" s="272">
        <f t="shared" si="9"/>
        <v>0</v>
      </c>
      <c r="I586" s="272">
        <v>0</v>
      </c>
    </row>
    <row r="587" spans="1:9" hidden="1" x14ac:dyDescent="0.2">
      <c r="A587" s="271">
        <v>162515</v>
      </c>
      <c r="B587" s="271" t="s">
        <v>465</v>
      </c>
      <c r="C587" s="272">
        <v>0</v>
      </c>
      <c r="D587" s="272">
        <v>0</v>
      </c>
      <c r="E587" s="272">
        <v>0</v>
      </c>
      <c r="F587" s="272">
        <v>0</v>
      </c>
      <c r="G587" s="272">
        <v>0</v>
      </c>
      <c r="H587" s="272">
        <f t="shared" si="9"/>
        <v>0</v>
      </c>
      <c r="I587" s="272">
        <v>0</v>
      </c>
    </row>
    <row r="588" spans="1:9" hidden="1" x14ac:dyDescent="0.2">
      <c r="A588" s="271">
        <v>162595</v>
      </c>
      <c r="B588" s="271" t="s">
        <v>209</v>
      </c>
      <c r="C588" s="272">
        <v>0</v>
      </c>
      <c r="D588" s="272">
        <v>0</v>
      </c>
      <c r="E588" s="272">
        <v>0</v>
      </c>
      <c r="F588" s="272">
        <v>0</v>
      </c>
      <c r="G588" s="272">
        <v>0</v>
      </c>
      <c r="H588" s="272">
        <f t="shared" si="9"/>
        <v>0</v>
      </c>
      <c r="I588" s="272">
        <v>0</v>
      </c>
    </row>
    <row r="589" spans="1:9" hidden="1" x14ac:dyDescent="0.2">
      <c r="A589" s="271">
        <v>162599</v>
      </c>
      <c r="B589" s="271" t="s">
        <v>466</v>
      </c>
      <c r="C589" s="272">
        <v>0</v>
      </c>
      <c r="D589" s="272">
        <v>0</v>
      </c>
      <c r="E589" s="272">
        <v>0</v>
      </c>
      <c r="F589" s="272">
        <v>0</v>
      </c>
      <c r="G589" s="272">
        <v>0</v>
      </c>
      <c r="H589" s="272">
        <f t="shared" si="9"/>
        <v>0</v>
      </c>
      <c r="I589" s="272">
        <v>0</v>
      </c>
    </row>
    <row r="590" spans="1:9" hidden="1" x14ac:dyDescent="0.2">
      <c r="A590" s="269">
        <v>163000</v>
      </c>
      <c r="B590" s="269" t="s">
        <v>467</v>
      </c>
      <c r="C590" s="270">
        <v>229071.2</v>
      </c>
      <c r="D590" s="270">
        <v>1429</v>
      </c>
      <c r="E590" s="270">
        <v>157950</v>
      </c>
      <c r="F590" s="270">
        <v>0</v>
      </c>
      <c r="G590" s="270">
        <v>0</v>
      </c>
      <c r="H590" s="270">
        <f t="shared" si="9"/>
        <v>0</v>
      </c>
      <c r="I590" s="270">
        <v>0</v>
      </c>
    </row>
    <row r="591" spans="1:9" hidden="1" x14ac:dyDescent="0.2">
      <c r="A591" s="271">
        <v>163010</v>
      </c>
      <c r="B591" s="271" t="s">
        <v>468</v>
      </c>
      <c r="C591" s="272">
        <v>0</v>
      </c>
      <c r="D591" s="272">
        <v>0</v>
      </c>
      <c r="E591" s="272">
        <v>0</v>
      </c>
      <c r="F591" s="272">
        <v>0</v>
      </c>
      <c r="G591" s="272">
        <v>0</v>
      </c>
      <c r="H591" s="272">
        <f t="shared" si="9"/>
        <v>0</v>
      </c>
      <c r="I591" s="272">
        <v>0</v>
      </c>
    </row>
    <row r="592" spans="1:9" hidden="1" x14ac:dyDescent="0.2">
      <c r="A592" s="271">
        <v>163020</v>
      </c>
      <c r="B592" s="271" t="s">
        <v>469</v>
      </c>
      <c r="C592" s="272">
        <v>0</v>
      </c>
      <c r="D592" s="272">
        <v>0</v>
      </c>
      <c r="E592" s="272">
        <v>0</v>
      </c>
      <c r="F592" s="272">
        <v>0</v>
      </c>
      <c r="G592" s="272">
        <v>0</v>
      </c>
      <c r="H592" s="272">
        <f t="shared" si="9"/>
        <v>0</v>
      </c>
      <c r="I592" s="272">
        <v>0</v>
      </c>
    </row>
    <row r="593" spans="1:9" hidden="1" x14ac:dyDescent="0.2">
      <c r="A593" s="271">
        <v>163095</v>
      </c>
      <c r="B593" s="271" t="s">
        <v>444</v>
      </c>
      <c r="C593" s="272">
        <v>229071.2</v>
      </c>
      <c r="D593" s="272">
        <v>1429</v>
      </c>
      <c r="E593" s="272">
        <v>157950</v>
      </c>
      <c r="F593" s="272">
        <v>0</v>
      </c>
      <c r="G593" s="272">
        <v>0</v>
      </c>
      <c r="H593" s="272">
        <f t="shared" si="9"/>
        <v>0</v>
      </c>
      <c r="I593" s="272">
        <v>0</v>
      </c>
    </row>
    <row r="594" spans="1:9" hidden="1" x14ac:dyDescent="0.2">
      <c r="A594" s="271">
        <v>163099</v>
      </c>
      <c r="B594" s="271" t="s">
        <v>470</v>
      </c>
      <c r="C594" s="272">
        <v>0</v>
      </c>
      <c r="D594" s="272">
        <v>0</v>
      </c>
      <c r="E594" s="272">
        <v>0</v>
      </c>
      <c r="F594" s="272">
        <v>0</v>
      </c>
      <c r="G594" s="272">
        <v>0</v>
      </c>
      <c r="H594" s="272">
        <f t="shared" si="9"/>
        <v>0</v>
      </c>
      <c r="I594" s="272">
        <v>0</v>
      </c>
    </row>
    <row r="595" spans="1:9" hidden="1" x14ac:dyDescent="0.2">
      <c r="A595" s="269">
        <v>163500</v>
      </c>
      <c r="B595" s="269" t="s">
        <v>471</v>
      </c>
      <c r="C595" s="270">
        <v>0</v>
      </c>
      <c r="D595" s="270">
        <v>0</v>
      </c>
      <c r="E595" s="270">
        <v>0</v>
      </c>
      <c r="F595" s="270">
        <v>0</v>
      </c>
      <c r="G595" s="270">
        <v>0</v>
      </c>
      <c r="H595" s="270">
        <f t="shared" si="9"/>
        <v>0</v>
      </c>
      <c r="I595" s="270">
        <v>0</v>
      </c>
    </row>
    <row r="596" spans="1:9" hidden="1" x14ac:dyDescent="0.2">
      <c r="A596" s="271">
        <v>163505</v>
      </c>
      <c r="B596" s="271" t="s">
        <v>472</v>
      </c>
      <c r="C596" s="272">
        <v>0</v>
      </c>
      <c r="D596" s="272">
        <v>0</v>
      </c>
      <c r="E596" s="272">
        <v>0</v>
      </c>
      <c r="F596" s="272">
        <v>0</v>
      </c>
      <c r="G596" s="272">
        <v>0</v>
      </c>
      <c r="H596" s="272">
        <f t="shared" si="9"/>
        <v>0</v>
      </c>
      <c r="I596" s="272">
        <v>0</v>
      </c>
    </row>
    <row r="597" spans="1:9" hidden="1" x14ac:dyDescent="0.2">
      <c r="A597" s="271">
        <v>163510</v>
      </c>
      <c r="B597" s="271" t="s">
        <v>473</v>
      </c>
      <c r="C597" s="272">
        <v>0</v>
      </c>
      <c r="D597" s="272">
        <v>0</v>
      </c>
      <c r="E597" s="272">
        <v>0</v>
      </c>
      <c r="F597" s="272">
        <v>0</v>
      </c>
      <c r="G597" s="272">
        <v>0</v>
      </c>
      <c r="H597" s="272">
        <f t="shared" si="9"/>
        <v>0</v>
      </c>
      <c r="I597" s="272">
        <v>0</v>
      </c>
    </row>
    <row r="598" spans="1:9" hidden="1" x14ac:dyDescent="0.2">
      <c r="A598" s="271">
        <v>163599</v>
      </c>
      <c r="B598" s="271" t="s">
        <v>474</v>
      </c>
      <c r="C598" s="272">
        <v>0</v>
      </c>
      <c r="D598" s="272">
        <v>0</v>
      </c>
      <c r="E598" s="272">
        <v>0</v>
      </c>
      <c r="F598" s="272">
        <v>0</v>
      </c>
      <c r="G598" s="272">
        <v>0</v>
      </c>
      <c r="H598" s="272">
        <f t="shared" si="9"/>
        <v>0</v>
      </c>
      <c r="I598" s="272">
        <v>0</v>
      </c>
    </row>
    <row r="599" spans="1:9" hidden="1" x14ac:dyDescent="0.2">
      <c r="A599" s="269">
        <v>164000</v>
      </c>
      <c r="B599" s="269" t="s">
        <v>475</v>
      </c>
      <c r="C599" s="270">
        <v>0</v>
      </c>
      <c r="D599" s="270">
        <v>0</v>
      </c>
      <c r="E599" s="270">
        <v>0</v>
      </c>
      <c r="F599" s="270">
        <v>0</v>
      </c>
      <c r="G599" s="270">
        <v>0</v>
      </c>
      <c r="H599" s="270">
        <f t="shared" si="9"/>
        <v>0</v>
      </c>
      <c r="I599" s="270">
        <v>0</v>
      </c>
    </row>
    <row r="600" spans="1:9" hidden="1" x14ac:dyDescent="0.2">
      <c r="A600" s="271">
        <v>164005</v>
      </c>
      <c r="B600" s="271" t="s">
        <v>476</v>
      </c>
      <c r="C600" s="272">
        <v>0</v>
      </c>
      <c r="D600" s="272">
        <v>0</v>
      </c>
      <c r="E600" s="272">
        <v>0</v>
      </c>
      <c r="F600" s="272">
        <v>0</v>
      </c>
      <c r="G600" s="272">
        <v>0</v>
      </c>
      <c r="H600" s="272">
        <f t="shared" si="9"/>
        <v>0</v>
      </c>
      <c r="I600" s="272">
        <v>0</v>
      </c>
    </row>
    <row r="601" spans="1:9" hidden="1" x14ac:dyDescent="0.2">
      <c r="A601" s="271">
        <v>164010</v>
      </c>
      <c r="B601" s="271" t="s">
        <v>477</v>
      </c>
      <c r="C601" s="272">
        <v>0</v>
      </c>
      <c r="D601" s="272">
        <v>0</v>
      </c>
      <c r="E601" s="272">
        <v>0</v>
      </c>
      <c r="F601" s="272">
        <v>0</v>
      </c>
      <c r="G601" s="272">
        <v>0</v>
      </c>
      <c r="H601" s="272">
        <f t="shared" si="9"/>
        <v>0</v>
      </c>
      <c r="I601" s="272">
        <v>0</v>
      </c>
    </row>
    <row r="602" spans="1:9" hidden="1" x14ac:dyDescent="0.2">
      <c r="A602" s="271">
        <v>164015</v>
      </c>
      <c r="B602" s="271" t="s">
        <v>478</v>
      </c>
      <c r="C602" s="272">
        <v>0</v>
      </c>
      <c r="D602" s="272">
        <v>0</v>
      </c>
      <c r="E602" s="272">
        <v>0</v>
      </c>
      <c r="F602" s="272">
        <v>0</v>
      </c>
      <c r="G602" s="272">
        <v>0</v>
      </c>
      <c r="H602" s="272">
        <f t="shared" si="9"/>
        <v>0</v>
      </c>
      <c r="I602" s="272">
        <v>0</v>
      </c>
    </row>
    <row r="603" spans="1:9" hidden="1" x14ac:dyDescent="0.2">
      <c r="A603" s="271">
        <v>164020</v>
      </c>
      <c r="B603" s="271" t="s">
        <v>479</v>
      </c>
      <c r="C603" s="272">
        <v>0</v>
      </c>
      <c r="D603" s="272">
        <v>0</v>
      </c>
      <c r="E603" s="272">
        <v>0</v>
      </c>
      <c r="F603" s="272">
        <v>0</v>
      </c>
      <c r="G603" s="272">
        <v>0</v>
      </c>
      <c r="H603" s="272">
        <f t="shared" si="9"/>
        <v>0</v>
      </c>
      <c r="I603" s="272">
        <v>0</v>
      </c>
    </row>
    <row r="604" spans="1:9" hidden="1" x14ac:dyDescent="0.2">
      <c r="A604" s="271">
        <v>164025</v>
      </c>
      <c r="B604" s="271" t="s">
        <v>480</v>
      </c>
      <c r="C604" s="272">
        <v>0</v>
      </c>
      <c r="D604" s="272">
        <v>0</v>
      </c>
      <c r="E604" s="272">
        <v>0</v>
      </c>
      <c r="F604" s="272">
        <v>0</v>
      </c>
      <c r="G604" s="272">
        <v>0</v>
      </c>
      <c r="H604" s="272">
        <f t="shared" si="9"/>
        <v>0</v>
      </c>
      <c r="I604" s="272">
        <v>0</v>
      </c>
    </row>
    <row r="605" spans="1:9" hidden="1" x14ac:dyDescent="0.2">
      <c r="A605" s="271">
        <v>164030</v>
      </c>
      <c r="B605" s="271" t="s">
        <v>481</v>
      </c>
      <c r="C605" s="272">
        <v>0</v>
      </c>
      <c r="D605" s="272">
        <v>0</v>
      </c>
      <c r="E605" s="272">
        <v>0</v>
      </c>
      <c r="F605" s="272">
        <v>0</v>
      </c>
      <c r="G605" s="272">
        <v>0</v>
      </c>
      <c r="H605" s="272">
        <f t="shared" si="9"/>
        <v>0</v>
      </c>
      <c r="I605" s="272">
        <v>0</v>
      </c>
    </row>
    <row r="606" spans="1:9" hidden="1" x14ac:dyDescent="0.2">
      <c r="A606" s="271">
        <v>164035</v>
      </c>
      <c r="B606" s="271" t="s">
        <v>482</v>
      </c>
      <c r="C606" s="272">
        <v>0</v>
      </c>
      <c r="D606" s="272">
        <v>0</v>
      </c>
      <c r="E606" s="272">
        <v>0</v>
      </c>
      <c r="F606" s="272">
        <v>0</v>
      </c>
      <c r="G606" s="272">
        <v>0</v>
      </c>
      <c r="H606" s="272">
        <f t="shared" si="9"/>
        <v>0</v>
      </c>
      <c r="I606" s="272">
        <v>0</v>
      </c>
    </row>
    <row r="607" spans="1:9" hidden="1" x14ac:dyDescent="0.2">
      <c r="A607" s="271">
        <v>164040</v>
      </c>
      <c r="B607" s="271" t="s">
        <v>483</v>
      </c>
      <c r="C607" s="272">
        <v>0</v>
      </c>
      <c r="D607" s="272">
        <v>0</v>
      </c>
      <c r="E607" s="272">
        <v>0</v>
      </c>
      <c r="F607" s="272">
        <v>0</v>
      </c>
      <c r="G607" s="272">
        <v>0</v>
      </c>
      <c r="H607" s="272">
        <f t="shared" si="9"/>
        <v>0</v>
      </c>
      <c r="I607" s="272">
        <v>0</v>
      </c>
    </row>
    <row r="608" spans="1:9" hidden="1" x14ac:dyDescent="0.2">
      <c r="A608" s="271">
        <v>164095</v>
      </c>
      <c r="B608" s="271" t="s">
        <v>484</v>
      </c>
      <c r="C608" s="272">
        <v>0</v>
      </c>
      <c r="D608" s="272">
        <v>0</v>
      </c>
      <c r="E608" s="272">
        <v>0</v>
      </c>
      <c r="F608" s="272">
        <v>0</v>
      </c>
      <c r="G608" s="272">
        <v>0</v>
      </c>
      <c r="H608" s="272">
        <f t="shared" si="9"/>
        <v>0</v>
      </c>
      <c r="I608" s="272">
        <v>0</v>
      </c>
    </row>
    <row r="609" spans="1:9" hidden="1" x14ac:dyDescent="0.2">
      <c r="A609" s="271">
        <v>164099</v>
      </c>
      <c r="B609" s="271" t="s">
        <v>485</v>
      </c>
      <c r="C609" s="272">
        <v>0</v>
      </c>
      <c r="D609" s="272">
        <v>0</v>
      </c>
      <c r="E609" s="272">
        <v>0</v>
      </c>
      <c r="F609" s="272">
        <v>0</v>
      </c>
      <c r="G609" s="272">
        <v>0</v>
      </c>
      <c r="H609" s="272">
        <f t="shared" si="9"/>
        <v>0</v>
      </c>
      <c r="I609" s="272">
        <v>0</v>
      </c>
    </row>
    <row r="610" spans="1:9" x14ac:dyDescent="0.2">
      <c r="A610" s="269">
        <v>165000</v>
      </c>
      <c r="B610" s="269" t="s">
        <v>486</v>
      </c>
      <c r="C610" s="270">
        <v>629860856</v>
      </c>
      <c r="D610" s="270">
        <v>722719503</v>
      </c>
      <c r="E610" s="270">
        <v>718850022</v>
      </c>
      <c r="F610" s="270">
        <v>370117103</v>
      </c>
      <c r="G610" s="270">
        <v>673419966</v>
      </c>
      <c r="H610" s="270">
        <f t="shared" si="9"/>
        <v>521000000</v>
      </c>
      <c r="I610" s="270">
        <v>553386262</v>
      </c>
    </row>
    <row r="611" spans="1:9" x14ac:dyDescent="0.2">
      <c r="A611" s="271">
        <v>165005</v>
      </c>
      <c r="B611" s="271" t="s">
        <v>487</v>
      </c>
      <c r="C611" s="272">
        <v>629549935</v>
      </c>
      <c r="D611" s="272">
        <v>722719503</v>
      </c>
      <c r="E611" s="272">
        <v>712105041</v>
      </c>
      <c r="F611" s="272">
        <v>369852158</v>
      </c>
      <c r="G611" s="272">
        <v>672346827</v>
      </c>
      <c r="H611" s="272">
        <f t="shared" si="9"/>
        <v>521000000</v>
      </c>
      <c r="I611" s="272">
        <v>553265515</v>
      </c>
    </row>
    <row r="612" spans="1:9" x14ac:dyDescent="0.2">
      <c r="A612" s="271">
        <v>165010</v>
      </c>
      <c r="B612" s="271" t="s">
        <v>488</v>
      </c>
      <c r="C612" s="272">
        <v>7542692</v>
      </c>
      <c r="D612" s="272">
        <v>0</v>
      </c>
      <c r="E612" s="272">
        <v>8500395</v>
      </c>
      <c r="F612" s="272">
        <v>416500</v>
      </c>
      <c r="G612" s="272">
        <v>1675723</v>
      </c>
      <c r="H612" s="272">
        <f t="shared" si="9"/>
        <v>1000000</v>
      </c>
      <c r="I612" s="272">
        <v>290540</v>
      </c>
    </row>
    <row r="613" spans="1:9" hidden="1" x14ac:dyDescent="0.2">
      <c r="A613" s="271">
        <v>165015</v>
      </c>
      <c r="B613" s="271" t="s">
        <v>489</v>
      </c>
      <c r="C613" s="272">
        <v>0</v>
      </c>
      <c r="D613" s="272">
        <v>0</v>
      </c>
      <c r="E613" s="272">
        <v>0</v>
      </c>
      <c r="F613" s="272">
        <v>0</v>
      </c>
      <c r="G613" s="272">
        <v>0</v>
      </c>
      <c r="H613" s="272">
        <f t="shared" si="9"/>
        <v>0</v>
      </c>
      <c r="I613" s="272">
        <v>0</v>
      </c>
    </row>
    <row r="614" spans="1:9" hidden="1" x14ac:dyDescent="0.2">
      <c r="A614" s="271">
        <v>165095</v>
      </c>
      <c r="B614" s="271" t="s">
        <v>444</v>
      </c>
      <c r="C614" s="272">
        <v>0</v>
      </c>
      <c r="D614" s="272">
        <v>0</v>
      </c>
      <c r="E614" s="272">
        <v>0</v>
      </c>
      <c r="F614" s="272">
        <v>0</v>
      </c>
      <c r="G614" s="272">
        <v>0</v>
      </c>
      <c r="H614" s="272">
        <f t="shared" si="9"/>
        <v>0</v>
      </c>
      <c r="I614" s="272">
        <v>0</v>
      </c>
    </row>
    <row r="615" spans="1:9" x14ac:dyDescent="0.2">
      <c r="A615" s="271">
        <v>165099</v>
      </c>
      <c r="B615" s="271" t="s">
        <v>490</v>
      </c>
      <c r="C615" s="272">
        <v>7231771</v>
      </c>
      <c r="D615" s="272">
        <v>0</v>
      </c>
      <c r="E615" s="272">
        <v>1755414</v>
      </c>
      <c r="F615" s="272">
        <v>151555</v>
      </c>
      <c r="G615" s="272">
        <v>602584</v>
      </c>
      <c r="H615" s="272">
        <f t="shared" si="9"/>
        <v>1000000</v>
      </c>
      <c r="I615" s="272">
        <v>169793</v>
      </c>
    </row>
    <row r="616" spans="1:9" hidden="1" x14ac:dyDescent="0.2">
      <c r="A616" s="269">
        <v>165500</v>
      </c>
      <c r="B616" s="269" t="s">
        <v>491</v>
      </c>
      <c r="C616" s="270">
        <v>0</v>
      </c>
      <c r="D616" s="270">
        <v>0</v>
      </c>
      <c r="E616" s="270">
        <v>0</v>
      </c>
      <c r="F616" s="270">
        <v>0</v>
      </c>
      <c r="G616" s="270">
        <v>0</v>
      </c>
      <c r="H616" s="270">
        <f t="shared" si="9"/>
        <v>0</v>
      </c>
      <c r="I616" s="270">
        <v>0</v>
      </c>
    </row>
    <row r="617" spans="1:9" hidden="1" x14ac:dyDescent="0.2">
      <c r="A617" s="271">
        <v>165505</v>
      </c>
      <c r="B617" s="271" t="s">
        <v>492</v>
      </c>
      <c r="C617" s="272">
        <v>0</v>
      </c>
      <c r="D617" s="272">
        <v>0</v>
      </c>
      <c r="E617" s="272">
        <v>0</v>
      </c>
      <c r="F617" s="272">
        <v>0</v>
      </c>
      <c r="G617" s="272">
        <v>0</v>
      </c>
      <c r="H617" s="272">
        <f t="shared" si="9"/>
        <v>0</v>
      </c>
      <c r="I617" s="272">
        <v>0</v>
      </c>
    </row>
    <row r="618" spans="1:9" hidden="1" x14ac:dyDescent="0.2">
      <c r="A618" s="271">
        <v>165510</v>
      </c>
      <c r="B618" s="271" t="s">
        <v>493</v>
      </c>
      <c r="C618" s="272">
        <v>0</v>
      </c>
      <c r="D618" s="272">
        <v>0</v>
      </c>
      <c r="E618" s="272">
        <v>0</v>
      </c>
      <c r="F618" s="272">
        <v>0</v>
      </c>
      <c r="G618" s="272">
        <v>0</v>
      </c>
      <c r="H618" s="272">
        <f t="shared" si="9"/>
        <v>0</v>
      </c>
      <c r="I618" s="272">
        <v>0</v>
      </c>
    </row>
    <row r="619" spans="1:9" hidden="1" x14ac:dyDescent="0.2">
      <c r="A619" s="271">
        <v>165515</v>
      </c>
      <c r="B619" s="271" t="s">
        <v>494</v>
      </c>
      <c r="C619" s="272">
        <v>0</v>
      </c>
      <c r="D619" s="272">
        <v>0</v>
      </c>
      <c r="E619" s="272">
        <v>0</v>
      </c>
      <c r="F619" s="272">
        <v>0</v>
      </c>
      <c r="G619" s="272">
        <v>0</v>
      </c>
      <c r="H619" s="272">
        <f t="shared" si="9"/>
        <v>0</v>
      </c>
      <c r="I619" s="272">
        <v>0</v>
      </c>
    </row>
    <row r="620" spans="1:9" hidden="1" x14ac:dyDescent="0.2">
      <c r="A620" s="271">
        <v>165595</v>
      </c>
      <c r="B620" s="271" t="s">
        <v>444</v>
      </c>
      <c r="C620" s="272">
        <v>0</v>
      </c>
      <c r="D620" s="272">
        <v>0</v>
      </c>
      <c r="E620" s="272">
        <v>0</v>
      </c>
      <c r="F620" s="272">
        <v>0</v>
      </c>
      <c r="G620" s="272">
        <v>0</v>
      </c>
      <c r="H620" s="272">
        <f t="shared" si="9"/>
        <v>0</v>
      </c>
      <c r="I620" s="272">
        <v>0</v>
      </c>
    </row>
    <row r="621" spans="1:9" hidden="1" x14ac:dyDescent="0.2">
      <c r="A621" s="271">
        <v>165599</v>
      </c>
      <c r="B621" s="271" t="s">
        <v>495</v>
      </c>
      <c r="C621" s="272">
        <v>0</v>
      </c>
      <c r="D621" s="272">
        <v>0</v>
      </c>
      <c r="E621" s="272">
        <v>0</v>
      </c>
      <c r="F621" s="272">
        <v>0</v>
      </c>
      <c r="G621" s="272">
        <v>0</v>
      </c>
      <c r="H621" s="272">
        <f t="shared" si="9"/>
        <v>0</v>
      </c>
      <c r="I621" s="272">
        <v>0</v>
      </c>
    </row>
    <row r="622" spans="1:9" x14ac:dyDescent="0.2">
      <c r="A622" s="269">
        <v>166000</v>
      </c>
      <c r="B622" s="269" t="s">
        <v>496</v>
      </c>
      <c r="C622" s="270">
        <v>556773.72</v>
      </c>
      <c r="D622" s="270">
        <v>2938108.87</v>
      </c>
      <c r="E622" s="270">
        <v>5335096</v>
      </c>
      <c r="F622" s="270">
        <v>943221.86</v>
      </c>
      <c r="G622" s="270">
        <v>1832457.3</v>
      </c>
      <c r="H622" s="270">
        <f t="shared" si="9"/>
        <v>4000000</v>
      </c>
      <c r="I622" s="270">
        <v>2994390.44</v>
      </c>
    </row>
    <row r="623" spans="1:9" hidden="1" x14ac:dyDescent="0.2">
      <c r="A623" s="271">
        <v>166005</v>
      </c>
      <c r="B623" s="271" t="s">
        <v>497</v>
      </c>
      <c r="C623" s="272">
        <v>0</v>
      </c>
      <c r="D623" s="272">
        <v>0</v>
      </c>
      <c r="E623" s="272">
        <v>0</v>
      </c>
      <c r="F623" s="272">
        <v>0</v>
      </c>
      <c r="G623" s="272">
        <v>0</v>
      </c>
      <c r="H623" s="272">
        <f t="shared" si="9"/>
        <v>0</v>
      </c>
      <c r="I623" s="272">
        <v>0</v>
      </c>
    </row>
    <row r="624" spans="1:9" hidden="1" x14ac:dyDescent="0.2">
      <c r="A624" s="271">
        <v>166010</v>
      </c>
      <c r="B624" s="271" t="s">
        <v>498</v>
      </c>
      <c r="C624" s="272">
        <v>0</v>
      </c>
      <c r="D624" s="272">
        <v>0</v>
      </c>
      <c r="E624" s="272">
        <v>0</v>
      </c>
      <c r="F624" s="272">
        <v>0</v>
      </c>
      <c r="G624" s="272">
        <v>0</v>
      </c>
      <c r="H624" s="272">
        <f t="shared" si="9"/>
        <v>0</v>
      </c>
      <c r="I624" s="272">
        <v>0</v>
      </c>
    </row>
    <row r="625" spans="1:9" hidden="1" x14ac:dyDescent="0.2">
      <c r="A625" s="271">
        <v>166015</v>
      </c>
      <c r="B625" s="271" t="s">
        <v>499</v>
      </c>
      <c r="C625" s="272">
        <v>0</v>
      </c>
      <c r="D625" s="272">
        <v>0</v>
      </c>
      <c r="E625" s="272">
        <v>0</v>
      </c>
      <c r="F625" s="272">
        <v>0</v>
      </c>
      <c r="G625" s="272">
        <v>0</v>
      </c>
      <c r="H625" s="272">
        <f t="shared" si="9"/>
        <v>0</v>
      </c>
      <c r="I625" s="272">
        <v>0</v>
      </c>
    </row>
    <row r="626" spans="1:9" hidden="1" x14ac:dyDescent="0.2">
      <c r="A626" s="271">
        <v>166020</v>
      </c>
      <c r="B626" s="271" t="s">
        <v>500</v>
      </c>
      <c r="C626" s="272">
        <v>0</v>
      </c>
      <c r="D626" s="272">
        <v>0</v>
      </c>
      <c r="E626" s="272">
        <v>0</v>
      </c>
      <c r="F626" s="272">
        <v>0</v>
      </c>
      <c r="G626" s="272">
        <v>0</v>
      </c>
      <c r="H626" s="272">
        <f t="shared" si="9"/>
        <v>0</v>
      </c>
      <c r="I626" s="272">
        <v>0</v>
      </c>
    </row>
    <row r="627" spans="1:9" hidden="1" x14ac:dyDescent="0.2">
      <c r="A627" s="271">
        <v>166025</v>
      </c>
      <c r="B627" s="271" t="s">
        <v>501</v>
      </c>
      <c r="C627" s="272">
        <v>0</v>
      </c>
      <c r="D627" s="272">
        <v>0</v>
      </c>
      <c r="E627" s="272">
        <v>0</v>
      </c>
      <c r="F627" s="272">
        <v>0</v>
      </c>
      <c r="G627" s="272">
        <v>0</v>
      </c>
      <c r="H627" s="272">
        <f t="shared" si="9"/>
        <v>0</v>
      </c>
      <c r="I627" s="272">
        <v>0</v>
      </c>
    </row>
    <row r="628" spans="1:9" hidden="1" x14ac:dyDescent="0.2">
      <c r="A628" s="271">
        <v>166030</v>
      </c>
      <c r="B628" s="271" t="s">
        <v>502</v>
      </c>
      <c r="C628" s="272">
        <v>0</v>
      </c>
      <c r="D628" s="272">
        <v>0</v>
      </c>
      <c r="E628" s="272">
        <v>0</v>
      </c>
      <c r="F628" s="272">
        <v>0</v>
      </c>
      <c r="G628" s="272">
        <v>0</v>
      </c>
      <c r="H628" s="272">
        <f t="shared" si="9"/>
        <v>0</v>
      </c>
      <c r="I628" s="272">
        <v>0</v>
      </c>
    </row>
    <row r="629" spans="1:9" x14ac:dyDescent="0.2">
      <c r="A629" s="271">
        <v>166035</v>
      </c>
      <c r="B629" s="271" t="s">
        <v>503</v>
      </c>
      <c r="C629" s="272">
        <v>556773.72</v>
      </c>
      <c r="D629" s="272">
        <v>2938108.87</v>
      </c>
      <c r="E629" s="272">
        <v>5335096</v>
      </c>
      <c r="F629" s="272">
        <v>943221.86</v>
      </c>
      <c r="G629" s="272">
        <v>1832457.3</v>
      </c>
      <c r="H629" s="272">
        <f t="shared" si="9"/>
        <v>4000000</v>
      </c>
      <c r="I629" s="272">
        <v>2994390.44</v>
      </c>
    </row>
    <row r="630" spans="1:9" hidden="1" x14ac:dyDescent="0.2">
      <c r="A630" s="271">
        <v>166040</v>
      </c>
      <c r="B630" s="271" t="s">
        <v>504</v>
      </c>
      <c r="C630" s="272">
        <v>0</v>
      </c>
      <c r="D630" s="272">
        <v>0</v>
      </c>
      <c r="E630" s="272">
        <v>0</v>
      </c>
      <c r="F630" s="272">
        <v>0</v>
      </c>
      <c r="G630" s="272">
        <v>0</v>
      </c>
      <c r="H630" s="272">
        <f t="shared" si="9"/>
        <v>0</v>
      </c>
      <c r="I630" s="272">
        <v>0</v>
      </c>
    </row>
    <row r="631" spans="1:9" hidden="1" x14ac:dyDescent="0.2">
      <c r="A631" s="271">
        <v>166045</v>
      </c>
      <c r="B631" s="271" t="s">
        <v>505</v>
      </c>
      <c r="C631" s="272">
        <v>0</v>
      </c>
      <c r="D631" s="272">
        <v>0</v>
      </c>
      <c r="E631" s="272">
        <v>0</v>
      </c>
      <c r="F631" s="272">
        <v>0</v>
      </c>
      <c r="G631" s="272">
        <v>0</v>
      </c>
      <c r="H631" s="272">
        <f t="shared" si="9"/>
        <v>0</v>
      </c>
      <c r="I631" s="272">
        <v>0</v>
      </c>
    </row>
    <row r="632" spans="1:9" hidden="1" x14ac:dyDescent="0.2">
      <c r="A632" s="271">
        <v>166050</v>
      </c>
      <c r="B632" s="271" t="s">
        <v>444</v>
      </c>
      <c r="C632" s="272">
        <v>0</v>
      </c>
      <c r="D632" s="272">
        <v>0</v>
      </c>
      <c r="E632" s="272">
        <v>0</v>
      </c>
      <c r="F632" s="272">
        <v>0</v>
      </c>
      <c r="G632" s="272">
        <v>0</v>
      </c>
      <c r="H632" s="272">
        <f t="shared" si="9"/>
        <v>0</v>
      </c>
      <c r="I632" s="272">
        <v>0</v>
      </c>
    </row>
    <row r="633" spans="1:9" hidden="1" x14ac:dyDescent="0.2">
      <c r="A633" s="271">
        <v>166099</v>
      </c>
      <c r="B633" s="271" t="s">
        <v>506</v>
      </c>
      <c r="C633" s="272">
        <v>0</v>
      </c>
      <c r="D633" s="272">
        <v>0</v>
      </c>
      <c r="E633" s="272">
        <v>0</v>
      </c>
      <c r="F633" s="272">
        <v>0</v>
      </c>
      <c r="G633" s="272">
        <v>0</v>
      </c>
      <c r="H633" s="272">
        <f t="shared" si="9"/>
        <v>0</v>
      </c>
      <c r="I633" s="272">
        <v>0</v>
      </c>
    </row>
    <row r="634" spans="1:9" x14ac:dyDescent="0.2">
      <c r="A634" s="266">
        <v>170000</v>
      </c>
      <c r="B634" s="266" t="s">
        <v>507</v>
      </c>
      <c r="C634" s="267">
        <v>26501912</v>
      </c>
      <c r="D634" s="267">
        <v>63943446</v>
      </c>
      <c r="E634" s="267">
        <v>53025588</v>
      </c>
      <c r="F634" s="267">
        <v>45258441</v>
      </c>
      <c r="G634" s="267">
        <v>43471937</v>
      </c>
      <c r="H634" s="267">
        <f t="shared" si="9"/>
        <v>33000000</v>
      </c>
      <c r="I634" s="267">
        <v>34689329</v>
      </c>
    </row>
    <row r="635" spans="1:9" x14ac:dyDescent="0.2">
      <c r="A635" s="269">
        <v>170500</v>
      </c>
      <c r="B635" s="269" t="s">
        <v>508</v>
      </c>
      <c r="C635" s="270">
        <v>26501912</v>
      </c>
      <c r="D635" s="270">
        <v>63943446</v>
      </c>
      <c r="E635" s="270">
        <v>53025588</v>
      </c>
      <c r="F635" s="270">
        <v>45258441</v>
      </c>
      <c r="G635" s="270">
        <v>43471937</v>
      </c>
      <c r="H635" s="270">
        <f t="shared" si="9"/>
        <v>33000000</v>
      </c>
      <c r="I635" s="270">
        <v>34689329</v>
      </c>
    </row>
    <row r="636" spans="1:9" hidden="1" x14ac:dyDescent="0.2">
      <c r="A636" s="271">
        <v>170502</v>
      </c>
      <c r="B636" s="271" t="s">
        <v>509</v>
      </c>
      <c r="C636" s="272">
        <v>0</v>
      </c>
      <c r="D636" s="272">
        <v>0</v>
      </c>
      <c r="E636" s="272">
        <v>0</v>
      </c>
      <c r="F636" s="272">
        <v>0</v>
      </c>
      <c r="G636" s="272">
        <v>0</v>
      </c>
      <c r="H636" s="272">
        <f t="shared" si="9"/>
        <v>0</v>
      </c>
      <c r="I636" s="272">
        <v>0</v>
      </c>
    </row>
    <row r="637" spans="1:9" hidden="1" x14ac:dyDescent="0.2">
      <c r="A637" s="271">
        <v>170503</v>
      </c>
      <c r="B637" s="271" t="s">
        <v>510</v>
      </c>
      <c r="C637" s="272">
        <v>0</v>
      </c>
      <c r="D637" s="272">
        <v>0</v>
      </c>
      <c r="E637" s="272">
        <v>0</v>
      </c>
      <c r="F637" s="272">
        <v>0</v>
      </c>
      <c r="G637" s="272">
        <v>0</v>
      </c>
      <c r="H637" s="272">
        <f t="shared" si="9"/>
        <v>0</v>
      </c>
      <c r="I637" s="272">
        <v>0</v>
      </c>
    </row>
    <row r="638" spans="1:9" hidden="1" x14ac:dyDescent="0.2">
      <c r="A638" s="271">
        <v>170504</v>
      </c>
      <c r="B638" s="271" t="s">
        <v>511</v>
      </c>
      <c r="C638" s="272">
        <v>0</v>
      </c>
      <c r="D638" s="272">
        <v>0</v>
      </c>
      <c r="E638" s="272">
        <v>0</v>
      </c>
      <c r="F638" s="272">
        <v>0</v>
      </c>
      <c r="G638" s="272">
        <v>0</v>
      </c>
      <c r="H638" s="272">
        <f t="shared" si="9"/>
        <v>0</v>
      </c>
      <c r="I638" s="272">
        <v>0</v>
      </c>
    </row>
    <row r="639" spans="1:9" x14ac:dyDescent="0.2">
      <c r="A639" s="271">
        <v>170505</v>
      </c>
      <c r="B639" s="271" t="s">
        <v>512</v>
      </c>
      <c r="C639" s="272">
        <v>22155954</v>
      </c>
      <c r="D639" s="272">
        <v>66284206</v>
      </c>
      <c r="E639" s="272">
        <v>66284206</v>
      </c>
      <c r="F639" s="272">
        <v>66284206</v>
      </c>
      <c r="G639" s="272">
        <v>66284206</v>
      </c>
      <c r="H639" s="272">
        <f t="shared" si="9"/>
        <v>67000000</v>
      </c>
      <c r="I639" s="272">
        <v>66284206</v>
      </c>
    </row>
    <row r="640" spans="1:9" hidden="1" x14ac:dyDescent="0.2">
      <c r="A640" s="271">
        <v>170506</v>
      </c>
      <c r="B640" s="271" t="s">
        <v>513</v>
      </c>
      <c r="C640" s="272">
        <v>0</v>
      </c>
      <c r="D640" s="272">
        <v>0</v>
      </c>
      <c r="E640" s="272">
        <v>0</v>
      </c>
      <c r="F640" s="272">
        <v>0</v>
      </c>
      <c r="G640" s="272">
        <v>0</v>
      </c>
      <c r="H640" s="272">
        <f t="shared" si="9"/>
        <v>0</v>
      </c>
      <c r="I640" s="272">
        <v>0</v>
      </c>
    </row>
    <row r="641" spans="1:9" hidden="1" x14ac:dyDescent="0.2">
      <c r="A641" s="271">
        <v>170507</v>
      </c>
      <c r="B641" s="271" t="s">
        <v>514</v>
      </c>
      <c r="C641" s="272">
        <v>0</v>
      </c>
      <c r="D641" s="272">
        <v>0</v>
      </c>
      <c r="E641" s="272">
        <v>0</v>
      </c>
      <c r="F641" s="272">
        <v>0</v>
      </c>
      <c r="G641" s="272">
        <v>0</v>
      </c>
      <c r="H641" s="272">
        <f t="shared" si="9"/>
        <v>0</v>
      </c>
      <c r="I641" s="272">
        <v>0</v>
      </c>
    </row>
    <row r="642" spans="1:9" hidden="1" x14ac:dyDescent="0.2">
      <c r="A642" s="271">
        <v>170510</v>
      </c>
      <c r="B642" s="271" t="s">
        <v>515</v>
      </c>
      <c r="C642" s="272">
        <v>0</v>
      </c>
      <c r="D642" s="272">
        <v>0</v>
      </c>
      <c r="E642" s="272">
        <v>0</v>
      </c>
      <c r="F642" s="272">
        <v>0</v>
      </c>
      <c r="G642" s="272">
        <v>0</v>
      </c>
      <c r="H642" s="272">
        <f t="shared" si="9"/>
        <v>0</v>
      </c>
      <c r="I642" s="272">
        <v>0</v>
      </c>
    </row>
    <row r="643" spans="1:9" hidden="1" x14ac:dyDescent="0.2">
      <c r="A643" s="271">
        <v>170515</v>
      </c>
      <c r="B643" s="271" t="s">
        <v>516</v>
      </c>
      <c r="C643" s="272">
        <v>0</v>
      </c>
      <c r="D643" s="272">
        <v>0</v>
      </c>
      <c r="E643" s="272">
        <v>0</v>
      </c>
      <c r="F643" s="272">
        <v>0</v>
      </c>
      <c r="G643" s="272">
        <v>0</v>
      </c>
      <c r="H643" s="272">
        <f t="shared" ref="H643:H706" si="10">IFERROR(CEILING(+I643*(1+((+I643/G643-1)/3)),1000000),0)</f>
        <v>0</v>
      </c>
      <c r="I643" s="272">
        <v>0</v>
      </c>
    </row>
    <row r="644" spans="1:9" x14ac:dyDescent="0.2">
      <c r="A644" s="271">
        <v>170520</v>
      </c>
      <c r="B644" s="271" t="s">
        <v>517</v>
      </c>
      <c r="C644" s="272">
        <v>58889190</v>
      </c>
      <c r="D644" s="272">
        <v>63311825</v>
      </c>
      <c r="E644" s="272">
        <v>63311825</v>
      </c>
      <c r="F644" s="272">
        <v>65994174</v>
      </c>
      <c r="G644" s="272">
        <v>74675753</v>
      </c>
      <c r="H644" s="272">
        <f t="shared" si="10"/>
        <v>75000000</v>
      </c>
      <c r="I644" s="272">
        <v>74675753</v>
      </c>
    </row>
    <row r="645" spans="1:9" hidden="1" x14ac:dyDescent="0.2">
      <c r="A645" s="271">
        <v>170524</v>
      </c>
      <c r="B645" s="271" t="s">
        <v>443</v>
      </c>
      <c r="C645" s="272">
        <v>0</v>
      </c>
      <c r="D645" s="272">
        <v>0</v>
      </c>
      <c r="E645" s="272">
        <v>0</v>
      </c>
      <c r="F645" s="272">
        <v>0</v>
      </c>
      <c r="G645" s="272">
        <v>0</v>
      </c>
      <c r="H645" s="272">
        <f t="shared" si="10"/>
        <v>0</v>
      </c>
      <c r="I645" s="272">
        <v>0</v>
      </c>
    </row>
    <row r="646" spans="1:9" hidden="1" x14ac:dyDescent="0.2">
      <c r="A646" s="271">
        <v>170525</v>
      </c>
      <c r="B646" s="271" t="s">
        <v>518</v>
      </c>
      <c r="C646" s="272">
        <v>0</v>
      </c>
      <c r="D646" s="272">
        <v>0</v>
      </c>
      <c r="E646" s="272">
        <v>0</v>
      </c>
      <c r="F646" s="272">
        <v>0</v>
      </c>
      <c r="G646" s="272">
        <v>0</v>
      </c>
      <c r="H646" s="272">
        <f t="shared" si="10"/>
        <v>0</v>
      </c>
      <c r="I646" s="272">
        <v>0</v>
      </c>
    </row>
    <row r="647" spans="1:9" hidden="1" x14ac:dyDescent="0.2">
      <c r="A647" s="271">
        <v>170526</v>
      </c>
      <c r="B647" s="271" t="s">
        <v>519</v>
      </c>
      <c r="C647" s="272">
        <v>0</v>
      </c>
      <c r="D647" s="272">
        <v>0</v>
      </c>
      <c r="E647" s="272">
        <v>0</v>
      </c>
      <c r="F647" s="272">
        <v>0</v>
      </c>
      <c r="G647" s="272">
        <v>0</v>
      </c>
      <c r="H647" s="272">
        <f t="shared" si="10"/>
        <v>0</v>
      </c>
      <c r="I647" s="272">
        <v>0</v>
      </c>
    </row>
    <row r="648" spans="1:9" hidden="1" x14ac:dyDescent="0.2">
      <c r="A648" s="271">
        <v>170528</v>
      </c>
      <c r="B648" s="271" t="s">
        <v>520</v>
      </c>
      <c r="C648" s="272">
        <v>0</v>
      </c>
      <c r="D648" s="272">
        <v>0</v>
      </c>
      <c r="E648" s="272">
        <v>0</v>
      </c>
      <c r="F648" s="272">
        <v>0</v>
      </c>
      <c r="G648" s="272">
        <v>0</v>
      </c>
      <c r="H648" s="272">
        <f t="shared" si="10"/>
        <v>0</v>
      </c>
      <c r="I648" s="272">
        <v>0</v>
      </c>
    </row>
    <row r="649" spans="1:9" hidden="1" x14ac:dyDescent="0.2">
      <c r="A649" s="271">
        <v>170529</v>
      </c>
      <c r="B649" s="271" t="s">
        <v>521</v>
      </c>
      <c r="C649" s="272">
        <v>0</v>
      </c>
      <c r="D649" s="272">
        <v>0</v>
      </c>
      <c r="E649" s="272">
        <v>0</v>
      </c>
      <c r="F649" s="272">
        <v>0</v>
      </c>
      <c r="G649" s="272">
        <v>0</v>
      </c>
      <c r="H649" s="272">
        <f t="shared" si="10"/>
        <v>0</v>
      </c>
      <c r="I649" s="272">
        <v>0</v>
      </c>
    </row>
    <row r="650" spans="1:9" hidden="1" x14ac:dyDescent="0.2">
      <c r="A650" s="271">
        <v>170530</v>
      </c>
      <c r="B650" s="271" t="s">
        <v>522</v>
      </c>
      <c r="C650" s="272">
        <v>0</v>
      </c>
      <c r="D650" s="272">
        <v>0</v>
      </c>
      <c r="E650" s="272">
        <v>0</v>
      </c>
      <c r="F650" s="272">
        <v>0</v>
      </c>
      <c r="G650" s="272">
        <v>0</v>
      </c>
      <c r="H650" s="272">
        <f t="shared" si="10"/>
        <v>0</v>
      </c>
      <c r="I650" s="272">
        <v>0</v>
      </c>
    </row>
    <row r="651" spans="1:9" hidden="1" x14ac:dyDescent="0.2">
      <c r="A651" s="271">
        <v>170535</v>
      </c>
      <c r="B651" s="271" t="s">
        <v>523</v>
      </c>
      <c r="C651" s="272">
        <v>0</v>
      </c>
      <c r="D651" s="272">
        <v>0</v>
      </c>
      <c r="E651" s="272">
        <v>0</v>
      </c>
      <c r="F651" s="272">
        <v>0</v>
      </c>
      <c r="G651" s="272">
        <v>0</v>
      </c>
      <c r="H651" s="272">
        <f t="shared" si="10"/>
        <v>0</v>
      </c>
      <c r="I651" s="272">
        <v>0</v>
      </c>
    </row>
    <row r="652" spans="1:9" hidden="1" x14ac:dyDescent="0.2">
      <c r="A652" s="271">
        <v>170540</v>
      </c>
      <c r="B652" s="271" t="s">
        <v>332</v>
      </c>
      <c r="C652" s="272">
        <v>0</v>
      </c>
      <c r="D652" s="272">
        <v>0</v>
      </c>
      <c r="E652" s="272">
        <v>0</v>
      </c>
      <c r="F652" s="272">
        <v>0</v>
      </c>
      <c r="G652" s="272">
        <v>0</v>
      </c>
      <c r="H652" s="272">
        <f t="shared" si="10"/>
        <v>0</v>
      </c>
      <c r="I652" s="272">
        <v>0</v>
      </c>
    </row>
    <row r="653" spans="1:9" hidden="1" x14ac:dyDescent="0.2">
      <c r="A653" s="271">
        <v>170545</v>
      </c>
      <c r="B653" s="271" t="s">
        <v>524</v>
      </c>
      <c r="C653" s="272">
        <v>0</v>
      </c>
      <c r="D653" s="272">
        <v>0</v>
      </c>
      <c r="E653" s="272">
        <v>0</v>
      </c>
      <c r="F653" s="272">
        <v>0</v>
      </c>
      <c r="G653" s="272">
        <v>0</v>
      </c>
      <c r="H653" s="272">
        <f t="shared" si="10"/>
        <v>0</v>
      </c>
      <c r="I653" s="272">
        <v>0</v>
      </c>
    </row>
    <row r="654" spans="1:9" hidden="1" x14ac:dyDescent="0.2">
      <c r="A654" s="271">
        <v>170550</v>
      </c>
      <c r="B654" s="271" t="s">
        <v>525</v>
      </c>
      <c r="C654" s="272">
        <v>0</v>
      </c>
      <c r="D654" s="272">
        <v>0</v>
      </c>
      <c r="E654" s="272">
        <v>0</v>
      </c>
      <c r="F654" s="272">
        <v>0</v>
      </c>
      <c r="G654" s="272">
        <v>0</v>
      </c>
      <c r="H654" s="272">
        <f t="shared" si="10"/>
        <v>0</v>
      </c>
      <c r="I654" s="272">
        <v>0</v>
      </c>
    </row>
    <row r="655" spans="1:9" hidden="1" x14ac:dyDescent="0.2">
      <c r="A655" s="271">
        <v>170555</v>
      </c>
      <c r="B655" s="271" t="s">
        <v>334</v>
      </c>
      <c r="C655" s="272">
        <v>0</v>
      </c>
      <c r="D655" s="272">
        <v>0</v>
      </c>
      <c r="E655" s="272">
        <v>0</v>
      </c>
      <c r="F655" s="272">
        <v>0</v>
      </c>
      <c r="G655" s="272">
        <v>0</v>
      </c>
      <c r="H655" s="272">
        <f t="shared" si="10"/>
        <v>0</v>
      </c>
      <c r="I655" s="272">
        <v>0</v>
      </c>
    </row>
    <row r="656" spans="1:9" hidden="1" x14ac:dyDescent="0.2">
      <c r="A656" s="271">
        <v>170560</v>
      </c>
      <c r="B656" s="271" t="s">
        <v>526</v>
      </c>
      <c r="C656" s="272">
        <v>0</v>
      </c>
      <c r="D656" s="272">
        <v>0</v>
      </c>
      <c r="E656" s="272">
        <v>0</v>
      </c>
      <c r="F656" s="272">
        <v>0</v>
      </c>
      <c r="G656" s="272">
        <v>0</v>
      </c>
      <c r="H656" s="272">
        <f t="shared" si="10"/>
        <v>0</v>
      </c>
      <c r="I656" s="272">
        <v>0</v>
      </c>
    </row>
    <row r="657" spans="1:9" hidden="1" x14ac:dyDescent="0.2">
      <c r="A657" s="271">
        <v>170565</v>
      </c>
      <c r="B657" s="271" t="s">
        <v>527</v>
      </c>
      <c r="C657" s="272">
        <v>0</v>
      </c>
      <c r="D657" s="272">
        <v>0</v>
      </c>
      <c r="E657" s="272">
        <v>0</v>
      </c>
      <c r="F657" s="272">
        <v>0</v>
      </c>
      <c r="G657" s="272">
        <v>0</v>
      </c>
      <c r="H657" s="272">
        <f t="shared" si="10"/>
        <v>0</v>
      </c>
      <c r="I657" s="272">
        <v>0</v>
      </c>
    </row>
    <row r="658" spans="1:9" hidden="1" x14ac:dyDescent="0.2">
      <c r="A658" s="271">
        <v>170570</v>
      </c>
      <c r="B658" s="271" t="s">
        <v>528</v>
      </c>
      <c r="C658" s="272">
        <v>0</v>
      </c>
      <c r="D658" s="272">
        <v>0</v>
      </c>
      <c r="E658" s="272">
        <v>0</v>
      </c>
      <c r="F658" s="272">
        <v>0</v>
      </c>
      <c r="G658" s="272">
        <v>0</v>
      </c>
      <c r="H658" s="272">
        <f t="shared" si="10"/>
        <v>0</v>
      </c>
      <c r="I658" s="272">
        <v>0</v>
      </c>
    </row>
    <row r="659" spans="1:9" hidden="1" x14ac:dyDescent="0.2">
      <c r="A659" s="271">
        <v>170575</v>
      </c>
      <c r="B659" s="271" t="s">
        <v>529</v>
      </c>
      <c r="C659" s="272">
        <v>0</v>
      </c>
      <c r="D659" s="272">
        <v>0</v>
      </c>
      <c r="E659" s="272">
        <v>0</v>
      </c>
      <c r="F659" s="272">
        <v>0</v>
      </c>
      <c r="G659" s="272">
        <v>0</v>
      </c>
      <c r="H659" s="272">
        <f t="shared" si="10"/>
        <v>0</v>
      </c>
      <c r="I659" s="272">
        <v>0</v>
      </c>
    </row>
    <row r="660" spans="1:9" hidden="1" x14ac:dyDescent="0.2">
      <c r="A660" s="271">
        <v>170580</v>
      </c>
      <c r="B660" s="271" t="s">
        <v>530</v>
      </c>
      <c r="C660" s="272">
        <v>0</v>
      </c>
      <c r="D660" s="272">
        <v>0</v>
      </c>
      <c r="E660" s="272">
        <v>0</v>
      </c>
      <c r="F660" s="272">
        <v>0</v>
      </c>
      <c r="G660" s="272">
        <v>0</v>
      </c>
      <c r="H660" s="272">
        <f t="shared" si="10"/>
        <v>0</v>
      </c>
      <c r="I660" s="272">
        <v>0</v>
      </c>
    </row>
    <row r="661" spans="1:9" hidden="1" x14ac:dyDescent="0.2">
      <c r="A661" s="271">
        <v>170585</v>
      </c>
      <c r="B661" s="271" t="s">
        <v>531</v>
      </c>
      <c r="C661" s="272">
        <v>0</v>
      </c>
      <c r="D661" s="272">
        <v>0</v>
      </c>
      <c r="E661" s="272">
        <v>0</v>
      </c>
      <c r="F661" s="272">
        <v>0</v>
      </c>
      <c r="G661" s="272">
        <v>0</v>
      </c>
      <c r="H661" s="272">
        <f t="shared" si="10"/>
        <v>0</v>
      </c>
      <c r="I661" s="272">
        <v>0</v>
      </c>
    </row>
    <row r="662" spans="1:9" hidden="1" x14ac:dyDescent="0.2">
      <c r="A662" s="271">
        <v>170590</v>
      </c>
      <c r="B662" s="271" t="s">
        <v>532</v>
      </c>
      <c r="C662" s="272">
        <v>0</v>
      </c>
      <c r="D662" s="272">
        <v>0</v>
      </c>
      <c r="E662" s="272">
        <v>0</v>
      </c>
      <c r="F662" s="272">
        <v>0</v>
      </c>
      <c r="G662" s="272">
        <v>0</v>
      </c>
      <c r="H662" s="272">
        <f t="shared" si="10"/>
        <v>0</v>
      </c>
      <c r="I662" s="272">
        <v>0</v>
      </c>
    </row>
    <row r="663" spans="1:9" hidden="1" x14ac:dyDescent="0.2">
      <c r="A663" s="271">
        <v>170591</v>
      </c>
      <c r="B663" s="271" t="s">
        <v>533</v>
      </c>
      <c r="C663" s="272">
        <v>0</v>
      </c>
      <c r="D663" s="272">
        <v>0</v>
      </c>
      <c r="E663" s="272">
        <v>0</v>
      </c>
      <c r="F663" s="272">
        <v>0</v>
      </c>
      <c r="G663" s="272">
        <v>0</v>
      </c>
      <c r="H663" s="272">
        <f t="shared" si="10"/>
        <v>0</v>
      </c>
      <c r="I663" s="272">
        <v>0</v>
      </c>
    </row>
    <row r="664" spans="1:9" hidden="1" x14ac:dyDescent="0.2">
      <c r="A664" s="271">
        <v>170592</v>
      </c>
      <c r="B664" s="271" t="s">
        <v>534</v>
      </c>
      <c r="C664" s="272">
        <v>0</v>
      </c>
      <c r="D664" s="272">
        <v>0</v>
      </c>
      <c r="E664" s="272">
        <v>0</v>
      </c>
      <c r="F664" s="272">
        <v>0</v>
      </c>
      <c r="G664" s="272">
        <v>0</v>
      </c>
      <c r="H664" s="272">
        <f t="shared" si="10"/>
        <v>0</v>
      </c>
      <c r="I664" s="272">
        <v>0</v>
      </c>
    </row>
    <row r="665" spans="1:9" x14ac:dyDescent="0.2">
      <c r="A665" s="271">
        <v>170595</v>
      </c>
      <c r="B665" s="271" t="s">
        <v>535</v>
      </c>
      <c r="C665" s="272">
        <v>54543232</v>
      </c>
      <c r="D665" s="272">
        <v>65652585</v>
      </c>
      <c r="E665" s="272">
        <v>76570443</v>
      </c>
      <c r="F665" s="272">
        <v>87019939</v>
      </c>
      <c r="G665" s="272">
        <v>97488022</v>
      </c>
      <c r="H665" s="272">
        <f t="shared" si="10"/>
        <v>110000000</v>
      </c>
      <c r="I665" s="272">
        <v>106270630</v>
      </c>
    </row>
    <row r="666" spans="1:9" hidden="1" x14ac:dyDescent="0.2">
      <c r="A666" s="271">
        <v>170599</v>
      </c>
      <c r="B666" s="271" t="s">
        <v>536</v>
      </c>
      <c r="C666" s="272">
        <v>0</v>
      </c>
      <c r="D666" s="272">
        <v>0</v>
      </c>
      <c r="E666" s="272">
        <v>0</v>
      </c>
      <c r="F666" s="272">
        <v>0</v>
      </c>
      <c r="G666" s="272">
        <v>0</v>
      </c>
      <c r="H666" s="272">
        <f t="shared" si="10"/>
        <v>0</v>
      </c>
      <c r="I666" s="272">
        <v>0</v>
      </c>
    </row>
    <row r="667" spans="1:9" hidden="1" x14ac:dyDescent="0.2">
      <c r="A667" s="269">
        <v>171000</v>
      </c>
      <c r="B667" s="269" t="s">
        <v>537</v>
      </c>
      <c r="C667" s="270">
        <v>0</v>
      </c>
      <c r="D667" s="270">
        <v>0</v>
      </c>
      <c r="E667" s="270">
        <v>0</v>
      </c>
      <c r="F667" s="270">
        <v>0</v>
      </c>
      <c r="G667" s="270">
        <v>0</v>
      </c>
      <c r="H667" s="270">
        <f t="shared" si="10"/>
        <v>0</v>
      </c>
      <c r="I667" s="270">
        <v>0</v>
      </c>
    </row>
    <row r="668" spans="1:9" hidden="1" x14ac:dyDescent="0.2">
      <c r="A668" s="271">
        <v>171005</v>
      </c>
      <c r="B668" s="271" t="s">
        <v>509</v>
      </c>
      <c r="C668" s="272">
        <v>0</v>
      </c>
      <c r="D668" s="272">
        <v>0</v>
      </c>
      <c r="E668" s="272">
        <v>0</v>
      </c>
      <c r="F668" s="272">
        <v>0</v>
      </c>
      <c r="G668" s="272">
        <v>0</v>
      </c>
      <c r="H668" s="272">
        <f t="shared" si="10"/>
        <v>0</v>
      </c>
      <c r="I668" s="272">
        <v>0</v>
      </c>
    </row>
    <row r="669" spans="1:9" hidden="1" x14ac:dyDescent="0.2">
      <c r="A669" s="271">
        <v>171010</v>
      </c>
      <c r="B669" s="271" t="s">
        <v>511</v>
      </c>
      <c r="C669" s="272">
        <v>0</v>
      </c>
      <c r="D669" s="272">
        <v>0</v>
      </c>
      <c r="E669" s="272">
        <v>0</v>
      </c>
      <c r="F669" s="272">
        <v>0</v>
      </c>
      <c r="G669" s="272">
        <v>0</v>
      </c>
      <c r="H669" s="272">
        <f t="shared" si="10"/>
        <v>0</v>
      </c>
      <c r="I669" s="272">
        <v>0</v>
      </c>
    </row>
    <row r="670" spans="1:9" hidden="1" x14ac:dyDescent="0.2">
      <c r="A670" s="271">
        <v>171020</v>
      </c>
      <c r="B670" s="271" t="s">
        <v>538</v>
      </c>
      <c r="C670" s="272">
        <v>0</v>
      </c>
      <c r="D670" s="272">
        <v>0</v>
      </c>
      <c r="E670" s="272">
        <v>0</v>
      </c>
      <c r="F670" s="272">
        <v>0</v>
      </c>
      <c r="G670" s="272">
        <v>0</v>
      </c>
      <c r="H670" s="272">
        <f t="shared" si="10"/>
        <v>0</v>
      </c>
      <c r="I670" s="272">
        <v>0</v>
      </c>
    </row>
    <row r="671" spans="1:9" hidden="1" x14ac:dyDescent="0.2">
      <c r="A671" s="271">
        <v>171090</v>
      </c>
      <c r="B671" s="271" t="s">
        <v>539</v>
      </c>
      <c r="C671" s="272">
        <v>0</v>
      </c>
      <c r="D671" s="272">
        <v>0</v>
      </c>
      <c r="E671" s="272">
        <v>0</v>
      </c>
      <c r="F671" s="272">
        <v>0</v>
      </c>
      <c r="G671" s="272">
        <v>0</v>
      </c>
      <c r="H671" s="272">
        <f t="shared" si="10"/>
        <v>0</v>
      </c>
      <c r="I671" s="272">
        <v>0</v>
      </c>
    </row>
    <row r="672" spans="1:9" hidden="1" x14ac:dyDescent="0.2">
      <c r="A672" s="271">
        <v>171099</v>
      </c>
      <c r="B672" s="271" t="s">
        <v>540</v>
      </c>
      <c r="C672" s="272">
        <v>0</v>
      </c>
      <c r="D672" s="272">
        <v>0</v>
      </c>
      <c r="E672" s="272">
        <v>0</v>
      </c>
      <c r="F672" s="272">
        <v>0</v>
      </c>
      <c r="G672" s="272">
        <v>0</v>
      </c>
      <c r="H672" s="272">
        <f t="shared" si="10"/>
        <v>0</v>
      </c>
      <c r="I672" s="272">
        <v>0</v>
      </c>
    </row>
    <row r="673" spans="1:9" hidden="1" x14ac:dyDescent="0.2">
      <c r="A673" s="269">
        <v>171500</v>
      </c>
      <c r="B673" s="269" t="s">
        <v>541</v>
      </c>
      <c r="C673" s="270">
        <v>0</v>
      </c>
      <c r="D673" s="270">
        <v>0</v>
      </c>
      <c r="E673" s="270">
        <v>0</v>
      </c>
      <c r="F673" s="270">
        <v>0</v>
      </c>
      <c r="G673" s="270">
        <v>0</v>
      </c>
      <c r="H673" s="270">
        <f t="shared" si="10"/>
        <v>0</v>
      </c>
      <c r="I673" s="270">
        <v>0</v>
      </c>
    </row>
    <row r="674" spans="1:9" hidden="1" x14ac:dyDescent="0.2">
      <c r="A674" s="271">
        <v>171505</v>
      </c>
      <c r="B674" s="271" t="s">
        <v>509</v>
      </c>
      <c r="C674" s="272">
        <v>0</v>
      </c>
      <c r="D674" s="272">
        <v>0</v>
      </c>
      <c r="E674" s="272">
        <v>0</v>
      </c>
      <c r="F674" s="272">
        <v>0</v>
      </c>
      <c r="G674" s="272">
        <v>0</v>
      </c>
      <c r="H674" s="272">
        <f t="shared" si="10"/>
        <v>0</v>
      </c>
      <c r="I674" s="272">
        <v>0</v>
      </c>
    </row>
    <row r="675" spans="1:9" hidden="1" x14ac:dyDescent="0.2">
      <c r="A675" s="271">
        <v>171510</v>
      </c>
      <c r="B675" s="271" t="s">
        <v>511</v>
      </c>
      <c r="C675" s="272">
        <v>0</v>
      </c>
      <c r="D675" s="272">
        <v>0</v>
      </c>
      <c r="E675" s="272">
        <v>0</v>
      </c>
      <c r="F675" s="272">
        <v>0</v>
      </c>
      <c r="G675" s="272">
        <v>0</v>
      </c>
      <c r="H675" s="272">
        <f t="shared" si="10"/>
        <v>0</v>
      </c>
      <c r="I675" s="272">
        <v>0</v>
      </c>
    </row>
    <row r="676" spans="1:9" hidden="1" x14ac:dyDescent="0.2">
      <c r="A676" s="271">
        <v>171599</v>
      </c>
      <c r="B676" s="271" t="s">
        <v>542</v>
      </c>
      <c r="C676" s="272">
        <v>0</v>
      </c>
      <c r="D676" s="272">
        <v>0</v>
      </c>
      <c r="E676" s="272">
        <v>0</v>
      </c>
      <c r="F676" s="272">
        <v>0</v>
      </c>
      <c r="G676" s="272">
        <v>0</v>
      </c>
      <c r="H676" s="272">
        <f t="shared" si="10"/>
        <v>0</v>
      </c>
      <c r="I676" s="272">
        <v>0</v>
      </c>
    </row>
    <row r="677" spans="1:9" hidden="1" x14ac:dyDescent="0.2">
      <c r="A677" s="266">
        <v>180000</v>
      </c>
      <c r="B677" s="266" t="s">
        <v>543</v>
      </c>
      <c r="C677" s="267">
        <v>0</v>
      </c>
      <c r="D677" s="267">
        <v>0</v>
      </c>
      <c r="E677" s="267">
        <v>0</v>
      </c>
      <c r="F677" s="267">
        <v>0</v>
      </c>
      <c r="G677" s="267">
        <v>0</v>
      </c>
      <c r="H677" s="267">
        <f t="shared" si="10"/>
        <v>0</v>
      </c>
      <c r="I677" s="267">
        <v>0</v>
      </c>
    </row>
    <row r="678" spans="1:9" hidden="1" x14ac:dyDescent="0.2">
      <c r="A678" s="269">
        <v>180500</v>
      </c>
      <c r="B678" s="269" t="s">
        <v>544</v>
      </c>
      <c r="C678" s="270">
        <v>0</v>
      </c>
      <c r="D678" s="270">
        <v>0</v>
      </c>
      <c r="E678" s="270">
        <v>0</v>
      </c>
      <c r="F678" s="270">
        <v>0</v>
      </c>
      <c r="G678" s="270">
        <v>0</v>
      </c>
      <c r="H678" s="270">
        <f t="shared" si="10"/>
        <v>0</v>
      </c>
      <c r="I678" s="270">
        <v>0</v>
      </c>
    </row>
    <row r="679" spans="1:9" hidden="1" x14ac:dyDescent="0.2">
      <c r="A679" s="269">
        <v>181000</v>
      </c>
      <c r="B679" s="269" t="s">
        <v>545</v>
      </c>
      <c r="C679" s="270">
        <v>0</v>
      </c>
      <c r="D679" s="270">
        <v>0</v>
      </c>
      <c r="E679" s="270">
        <v>0</v>
      </c>
      <c r="F679" s="270">
        <v>0</v>
      </c>
      <c r="G679" s="270">
        <v>0</v>
      </c>
      <c r="H679" s="270">
        <f t="shared" si="10"/>
        <v>0</v>
      </c>
      <c r="I679" s="270">
        <v>0</v>
      </c>
    </row>
    <row r="680" spans="1:9" hidden="1" x14ac:dyDescent="0.2">
      <c r="A680" s="269">
        <v>181500</v>
      </c>
      <c r="B680" s="269" t="s">
        <v>508</v>
      </c>
      <c r="C680" s="270">
        <v>0</v>
      </c>
      <c r="D680" s="270">
        <v>0</v>
      </c>
      <c r="E680" s="270">
        <v>0</v>
      </c>
      <c r="F680" s="270">
        <v>0</v>
      </c>
      <c r="G680" s="270">
        <v>0</v>
      </c>
      <c r="H680" s="270">
        <f t="shared" si="10"/>
        <v>0</v>
      </c>
      <c r="I680" s="270">
        <v>0</v>
      </c>
    </row>
    <row r="681" spans="1:9" hidden="1" x14ac:dyDescent="0.2">
      <c r="A681" s="269">
        <v>182000</v>
      </c>
      <c r="B681" s="269" t="s">
        <v>546</v>
      </c>
      <c r="C681" s="270">
        <v>0</v>
      </c>
      <c r="D681" s="270">
        <v>0</v>
      </c>
      <c r="E681" s="270">
        <v>0</v>
      </c>
      <c r="F681" s="270">
        <v>0</v>
      </c>
      <c r="G681" s="270">
        <v>0</v>
      </c>
      <c r="H681" s="270">
        <f t="shared" si="10"/>
        <v>0</v>
      </c>
      <c r="I681" s="270">
        <v>0</v>
      </c>
    </row>
    <row r="682" spans="1:9" hidden="1" x14ac:dyDescent="0.2">
      <c r="A682" s="269">
        <v>182100</v>
      </c>
      <c r="B682" s="269" t="s">
        <v>547</v>
      </c>
      <c r="C682" s="270">
        <v>0</v>
      </c>
      <c r="D682" s="270">
        <v>0</v>
      </c>
      <c r="E682" s="270">
        <v>0</v>
      </c>
      <c r="F682" s="270">
        <v>0</v>
      </c>
      <c r="G682" s="270">
        <v>0</v>
      </c>
      <c r="H682" s="270">
        <f t="shared" si="10"/>
        <v>0</v>
      </c>
      <c r="I682" s="270">
        <v>0</v>
      </c>
    </row>
    <row r="683" spans="1:9" hidden="1" x14ac:dyDescent="0.2">
      <c r="A683" s="269">
        <v>182500</v>
      </c>
      <c r="B683" s="269" t="s">
        <v>548</v>
      </c>
      <c r="C683" s="270">
        <v>0</v>
      </c>
      <c r="D683" s="270">
        <v>0</v>
      </c>
      <c r="E683" s="270">
        <v>0</v>
      </c>
      <c r="F683" s="270">
        <v>0</v>
      </c>
      <c r="G683" s="270">
        <v>0</v>
      </c>
      <c r="H683" s="270">
        <f t="shared" si="10"/>
        <v>0</v>
      </c>
      <c r="I683" s="270">
        <v>0</v>
      </c>
    </row>
    <row r="684" spans="1:9" hidden="1" x14ac:dyDescent="0.2">
      <c r="A684" s="269">
        <v>189900</v>
      </c>
      <c r="B684" s="269" t="s">
        <v>549</v>
      </c>
      <c r="C684" s="270">
        <v>0</v>
      </c>
      <c r="D684" s="270">
        <v>0</v>
      </c>
      <c r="E684" s="270">
        <v>0</v>
      </c>
      <c r="F684" s="270">
        <v>0</v>
      </c>
      <c r="G684" s="270">
        <v>0</v>
      </c>
      <c r="H684" s="270">
        <f t="shared" si="10"/>
        <v>0</v>
      </c>
      <c r="I684" s="270">
        <v>0</v>
      </c>
    </row>
    <row r="685" spans="1:9" x14ac:dyDescent="0.2">
      <c r="A685" s="266">
        <v>190000</v>
      </c>
      <c r="B685" s="266" t="s">
        <v>550</v>
      </c>
      <c r="C685" s="267">
        <v>0</v>
      </c>
      <c r="D685" s="267">
        <v>132121</v>
      </c>
      <c r="E685" s="267">
        <v>178036</v>
      </c>
      <c r="F685" s="267">
        <v>188049</v>
      </c>
      <c r="G685" s="267">
        <v>2573805</v>
      </c>
      <c r="H685" s="267">
        <f t="shared" si="10"/>
        <v>1000000</v>
      </c>
      <c r="I685" s="267">
        <v>1132121</v>
      </c>
    </row>
    <row r="686" spans="1:9" hidden="1" x14ac:dyDescent="0.2">
      <c r="A686" s="269">
        <v>190400</v>
      </c>
      <c r="B686" s="269" t="s">
        <v>551</v>
      </c>
      <c r="C686" s="270">
        <v>0</v>
      </c>
      <c r="D686" s="270">
        <v>0</v>
      </c>
      <c r="E686" s="270">
        <v>0</v>
      </c>
      <c r="F686" s="270">
        <v>0</v>
      </c>
      <c r="G686" s="270">
        <v>0</v>
      </c>
      <c r="H686" s="270">
        <f t="shared" si="10"/>
        <v>0</v>
      </c>
      <c r="I686" s="270">
        <v>0</v>
      </c>
    </row>
    <row r="687" spans="1:9" hidden="1" x14ac:dyDescent="0.2">
      <c r="A687" s="271">
        <v>190405</v>
      </c>
      <c r="B687" s="271" t="s">
        <v>552</v>
      </c>
      <c r="C687" s="272">
        <v>0</v>
      </c>
      <c r="D687" s="272">
        <v>0</v>
      </c>
      <c r="E687" s="272">
        <v>0</v>
      </c>
      <c r="F687" s="272">
        <v>0</v>
      </c>
      <c r="G687" s="272">
        <v>0</v>
      </c>
      <c r="H687" s="272">
        <f t="shared" si="10"/>
        <v>0</v>
      </c>
      <c r="I687" s="272">
        <v>0</v>
      </c>
    </row>
    <row r="688" spans="1:9" hidden="1" x14ac:dyDescent="0.2">
      <c r="A688" s="271">
        <v>190410</v>
      </c>
      <c r="B688" s="271" t="s">
        <v>553</v>
      </c>
      <c r="C688" s="272">
        <v>0</v>
      </c>
      <c r="D688" s="272">
        <v>0</v>
      </c>
      <c r="E688" s="272">
        <v>0</v>
      </c>
      <c r="F688" s="272">
        <v>0</v>
      </c>
      <c r="G688" s="272">
        <v>0</v>
      </c>
      <c r="H688" s="272">
        <f t="shared" si="10"/>
        <v>0</v>
      </c>
      <c r="I688" s="272">
        <v>0</v>
      </c>
    </row>
    <row r="689" spans="1:9" hidden="1" x14ac:dyDescent="0.2">
      <c r="A689" s="271">
        <v>190415</v>
      </c>
      <c r="B689" s="271" t="s">
        <v>554</v>
      </c>
      <c r="C689" s="272">
        <v>0</v>
      </c>
      <c r="D689" s="272">
        <v>0</v>
      </c>
      <c r="E689" s="272">
        <v>0</v>
      </c>
      <c r="F689" s="272">
        <v>0</v>
      </c>
      <c r="G689" s="272">
        <v>0</v>
      </c>
      <c r="H689" s="272">
        <f t="shared" si="10"/>
        <v>0</v>
      </c>
      <c r="I689" s="272">
        <v>0</v>
      </c>
    </row>
    <row r="690" spans="1:9" hidden="1" x14ac:dyDescent="0.2">
      <c r="A690" s="271">
        <v>190420</v>
      </c>
      <c r="B690" s="271" t="s">
        <v>555</v>
      </c>
      <c r="C690" s="272">
        <v>0</v>
      </c>
      <c r="D690" s="272">
        <v>0</v>
      </c>
      <c r="E690" s="272">
        <v>0</v>
      </c>
      <c r="F690" s="272">
        <v>0</v>
      </c>
      <c r="G690" s="272">
        <v>0</v>
      </c>
      <c r="H690" s="272">
        <f t="shared" si="10"/>
        <v>0</v>
      </c>
      <c r="I690" s="272">
        <v>0</v>
      </c>
    </row>
    <row r="691" spans="1:9" hidden="1" x14ac:dyDescent="0.2">
      <c r="A691" s="271">
        <v>190425</v>
      </c>
      <c r="B691" s="271" t="s">
        <v>556</v>
      </c>
      <c r="C691" s="272">
        <v>0</v>
      </c>
      <c r="D691" s="272">
        <v>0</v>
      </c>
      <c r="E691" s="272">
        <v>0</v>
      </c>
      <c r="F691" s="272">
        <v>0</v>
      </c>
      <c r="G691" s="272">
        <v>0</v>
      </c>
      <c r="H691" s="272">
        <f t="shared" si="10"/>
        <v>0</v>
      </c>
      <c r="I691" s="272">
        <v>0</v>
      </c>
    </row>
    <row r="692" spans="1:9" hidden="1" x14ac:dyDescent="0.2">
      <c r="A692" s="271">
        <v>190430</v>
      </c>
      <c r="B692" s="271" t="s">
        <v>557</v>
      </c>
      <c r="C692" s="272">
        <v>0</v>
      </c>
      <c r="D692" s="272">
        <v>0</v>
      </c>
      <c r="E692" s="272">
        <v>0</v>
      </c>
      <c r="F692" s="272">
        <v>0</v>
      </c>
      <c r="G692" s="272">
        <v>0</v>
      </c>
      <c r="H692" s="272">
        <f t="shared" si="10"/>
        <v>0</v>
      </c>
      <c r="I692" s="272">
        <v>0</v>
      </c>
    </row>
    <row r="693" spans="1:9" hidden="1" x14ac:dyDescent="0.2">
      <c r="A693" s="271">
        <v>190435</v>
      </c>
      <c r="B693" s="271" t="s">
        <v>558</v>
      </c>
      <c r="C693" s="272">
        <v>0</v>
      </c>
      <c r="D693" s="272">
        <v>0</v>
      </c>
      <c r="E693" s="272">
        <v>0</v>
      </c>
      <c r="F693" s="272">
        <v>0</v>
      </c>
      <c r="G693" s="272">
        <v>0</v>
      </c>
      <c r="H693" s="272">
        <f t="shared" si="10"/>
        <v>0</v>
      </c>
      <c r="I693" s="272">
        <v>0</v>
      </c>
    </row>
    <row r="694" spans="1:9" hidden="1" x14ac:dyDescent="0.2">
      <c r="A694" s="271">
        <v>190440</v>
      </c>
      <c r="B694" s="271" t="s">
        <v>559</v>
      </c>
      <c r="C694" s="272">
        <v>0</v>
      </c>
      <c r="D694" s="272">
        <v>0</v>
      </c>
      <c r="E694" s="272">
        <v>0</v>
      </c>
      <c r="F694" s="272">
        <v>0</v>
      </c>
      <c r="G694" s="272">
        <v>0</v>
      </c>
      <c r="H694" s="272">
        <f t="shared" si="10"/>
        <v>0</v>
      </c>
      <c r="I694" s="272">
        <v>0</v>
      </c>
    </row>
    <row r="695" spans="1:9" hidden="1" x14ac:dyDescent="0.2">
      <c r="A695" s="271">
        <v>190495</v>
      </c>
      <c r="B695" s="271" t="s">
        <v>560</v>
      </c>
      <c r="C695" s="272">
        <v>0</v>
      </c>
      <c r="D695" s="272">
        <v>0</v>
      </c>
      <c r="E695" s="272">
        <v>0</v>
      </c>
      <c r="F695" s="272">
        <v>0</v>
      </c>
      <c r="G695" s="272">
        <v>0</v>
      </c>
      <c r="H695" s="272">
        <f t="shared" si="10"/>
        <v>0</v>
      </c>
      <c r="I695" s="272">
        <v>0</v>
      </c>
    </row>
    <row r="696" spans="1:9" x14ac:dyDescent="0.2">
      <c r="A696" s="269">
        <v>190500</v>
      </c>
      <c r="B696" s="269" t="s">
        <v>561</v>
      </c>
      <c r="C696" s="270">
        <v>0</v>
      </c>
      <c r="D696" s="270">
        <v>132121</v>
      </c>
      <c r="E696" s="270">
        <v>178036</v>
      </c>
      <c r="F696" s="270">
        <v>188049</v>
      </c>
      <c r="G696" s="270">
        <v>2573805</v>
      </c>
      <c r="H696" s="270">
        <f t="shared" si="10"/>
        <v>1000000</v>
      </c>
      <c r="I696" s="270">
        <v>1132121</v>
      </c>
    </row>
    <row r="697" spans="1:9" hidden="1" x14ac:dyDescent="0.2">
      <c r="A697" s="271">
        <v>190505</v>
      </c>
      <c r="B697" s="271" t="s">
        <v>562</v>
      </c>
      <c r="C697" s="272">
        <v>0</v>
      </c>
      <c r="D697" s="272">
        <v>0</v>
      </c>
      <c r="E697" s="272">
        <v>0</v>
      </c>
      <c r="F697" s="272">
        <v>0</v>
      </c>
      <c r="G697" s="272">
        <v>0</v>
      </c>
      <c r="H697" s="272">
        <f t="shared" si="10"/>
        <v>0</v>
      </c>
      <c r="I697" s="272">
        <v>0</v>
      </c>
    </row>
    <row r="698" spans="1:9" x14ac:dyDescent="0.2">
      <c r="A698" s="271">
        <v>190510</v>
      </c>
      <c r="B698" s="271" t="s">
        <v>563</v>
      </c>
      <c r="C698" s="272">
        <v>0</v>
      </c>
      <c r="D698" s="272">
        <v>132121</v>
      </c>
      <c r="E698" s="272">
        <v>178036</v>
      </c>
      <c r="F698" s="272">
        <v>188049</v>
      </c>
      <c r="G698" s="272">
        <v>2573805</v>
      </c>
      <c r="H698" s="272">
        <f t="shared" si="10"/>
        <v>1000000</v>
      </c>
      <c r="I698" s="272">
        <v>1132121</v>
      </c>
    </row>
    <row r="699" spans="1:9" hidden="1" x14ac:dyDescent="0.2">
      <c r="A699" s="271">
        <v>190515</v>
      </c>
      <c r="B699" s="271" t="s">
        <v>564</v>
      </c>
      <c r="C699" s="272">
        <v>0</v>
      </c>
      <c r="D699" s="272">
        <v>0</v>
      </c>
      <c r="E699" s="272">
        <v>0</v>
      </c>
      <c r="F699" s="272">
        <v>0</v>
      </c>
      <c r="G699" s="272">
        <v>0</v>
      </c>
      <c r="H699" s="272">
        <f t="shared" si="10"/>
        <v>0</v>
      </c>
      <c r="I699" s="272">
        <v>0</v>
      </c>
    </row>
    <row r="700" spans="1:9" hidden="1" x14ac:dyDescent="0.2">
      <c r="A700" s="271">
        <v>190520</v>
      </c>
      <c r="B700" s="271" t="s">
        <v>498</v>
      </c>
      <c r="C700" s="272">
        <v>0</v>
      </c>
      <c r="D700" s="272">
        <v>0</v>
      </c>
      <c r="E700" s="272">
        <v>0</v>
      </c>
      <c r="F700" s="272">
        <v>0</v>
      </c>
      <c r="G700" s="272">
        <v>0</v>
      </c>
      <c r="H700" s="272">
        <f t="shared" si="10"/>
        <v>0</v>
      </c>
      <c r="I700" s="272">
        <v>0</v>
      </c>
    </row>
    <row r="701" spans="1:9" hidden="1" x14ac:dyDescent="0.2">
      <c r="A701" s="271">
        <v>190595</v>
      </c>
      <c r="B701" s="271" t="s">
        <v>565</v>
      </c>
      <c r="C701" s="272">
        <v>0</v>
      </c>
      <c r="D701" s="272">
        <v>0</v>
      </c>
      <c r="E701" s="272">
        <v>0</v>
      </c>
      <c r="F701" s="272">
        <v>0</v>
      </c>
      <c r="G701" s="272">
        <v>0</v>
      </c>
      <c r="H701" s="272">
        <f t="shared" si="10"/>
        <v>0</v>
      </c>
      <c r="I701" s="272">
        <v>0</v>
      </c>
    </row>
    <row r="702" spans="1:9" hidden="1" x14ac:dyDescent="0.2">
      <c r="A702" s="269">
        <v>191000</v>
      </c>
      <c r="B702" s="269" t="s">
        <v>566</v>
      </c>
      <c r="C702" s="270">
        <v>0</v>
      </c>
      <c r="D702" s="270">
        <v>0</v>
      </c>
      <c r="E702" s="270">
        <v>0</v>
      </c>
      <c r="F702" s="270">
        <v>0</v>
      </c>
      <c r="G702" s="270">
        <v>0</v>
      </c>
      <c r="H702" s="270">
        <f t="shared" si="10"/>
        <v>0</v>
      </c>
      <c r="I702" s="270">
        <v>0</v>
      </c>
    </row>
    <row r="703" spans="1:9" hidden="1" x14ac:dyDescent="0.2">
      <c r="A703" s="271">
        <v>191005</v>
      </c>
      <c r="B703" s="271" t="s">
        <v>567</v>
      </c>
      <c r="C703" s="272">
        <v>0</v>
      </c>
      <c r="D703" s="272">
        <v>0</v>
      </c>
      <c r="E703" s="272">
        <v>0</v>
      </c>
      <c r="F703" s="272">
        <v>0</v>
      </c>
      <c r="G703" s="272">
        <v>0</v>
      </c>
      <c r="H703" s="272">
        <f t="shared" si="10"/>
        <v>0</v>
      </c>
      <c r="I703" s="272">
        <v>0</v>
      </c>
    </row>
    <row r="704" spans="1:9" hidden="1" x14ac:dyDescent="0.2">
      <c r="A704" s="271">
        <v>191010</v>
      </c>
      <c r="B704" s="271" t="s">
        <v>568</v>
      </c>
      <c r="C704" s="272">
        <v>0</v>
      </c>
      <c r="D704" s="272">
        <v>0</v>
      </c>
      <c r="E704" s="272">
        <v>0</v>
      </c>
      <c r="F704" s="272">
        <v>0</v>
      </c>
      <c r="G704" s="272">
        <v>0</v>
      </c>
      <c r="H704" s="272">
        <f t="shared" si="10"/>
        <v>0</v>
      </c>
      <c r="I704" s="272">
        <v>0</v>
      </c>
    </row>
    <row r="705" spans="1:9" hidden="1" x14ac:dyDescent="0.2">
      <c r="A705" s="271">
        <v>191020</v>
      </c>
      <c r="B705" s="271" t="s">
        <v>569</v>
      </c>
      <c r="C705" s="272">
        <v>0</v>
      </c>
      <c r="D705" s="272">
        <v>0</v>
      </c>
      <c r="E705" s="272">
        <v>0</v>
      </c>
      <c r="F705" s="272">
        <v>0</v>
      </c>
      <c r="G705" s="272">
        <v>0</v>
      </c>
      <c r="H705" s="272">
        <f t="shared" si="10"/>
        <v>0</v>
      </c>
      <c r="I705" s="272">
        <v>0</v>
      </c>
    </row>
    <row r="706" spans="1:9" hidden="1" x14ac:dyDescent="0.2">
      <c r="A706" s="271">
        <v>191025</v>
      </c>
      <c r="B706" s="271" t="s">
        <v>570</v>
      </c>
      <c r="C706" s="272">
        <v>0</v>
      </c>
      <c r="D706" s="272">
        <v>0</v>
      </c>
      <c r="E706" s="272">
        <v>0</v>
      </c>
      <c r="F706" s="272">
        <v>0</v>
      </c>
      <c r="G706" s="272">
        <v>0</v>
      </c>
      <c r="H706" s="272">
        <f t="shared" si="10"/>
        <v>0</v>
      </c>
      <c r="I706" s="272">
        <v>0</v>
      </c>
    </row>
    <row r="707" spans="1:9" hidden="1" x14ac:dyDescent="0.2">
      <c r="A707" s="271">
        <v>191030</v>
      </c>
      <c r="B707" s="271" t="s">
        <v>571</v>
      </c>
      <c r="C707" s="272">
        <v>0</v>
      </c>
      <c r="D707" s="272">
        <v>0</v>
      </c>
      <c r="E707" s="272">
        <v>0</v>
      </c>
      <c r="F707" s="272">
        <v>0</v>
      </c>
      <c r="G707" s="272">
        <v>0</v>
      </c>
      <c r="H707" s="272">
        <f t="shared" ref="H707:H770" si="11">IFERROR(CEILING(+I707*(1+((+I707/G707-1)/3)),1000000),0)</f>
        <v>0</v>
      </c>
      <c r="I707" s="272">
        <v>0</v>
      </c>
    </row>
    <row r="708" spans="1:9" hidden="1" x14ac:dyDescent="0.2">
      <c r="A708" s="271">
        <v>191035</v>
      </c>
      <c r="B708" s="271" t="s">
        <v>572</v>
      </c>
      <c r="C708" s="272">
        <v>0</v>
      </c>
      <c r="D708" s="272">
        <v>0</v>
      </c>
      <c r="E708" s="272">
        <v>0</v>
      </c>
      <c r="F708" s="272">
        <v>0</v>
      </c>
      <c r="G708" s="272">
        <v>0</v>
      </c>
      <c r="H708" s="272">
        <f t="shared" si="11"/>
        <v>0</v>
      </c>
      <c r="I708" s="272">
        <v>0</v>
      </c>
    </row>
    <row r="709" spans="1:9" hidden="1" x14ac:dyDescent="0.2">
      <c r="A709" s="271">
        <v>191040</v>
      </c>
      <c r="B709" s="271" t="s">
        <v>573</v>
      </c>
      <c r="C709" s="272">
        <v>0</v>
      </c>
      <c r="D709" s="272">
        <v>0</v>
      </c>
      <c r="E709" s="272">
        <v>0</v>
      </c>
      <c r="F709" s="272">
        <v>0</v>
      </c>
      <c r="G709" s="272">
        <v>0</v>
      </c>
      <c r="H709" s="272">
        <f t="shared" si="11"/>
        <v>0</v>
      </c>
      <c r="I709" s="272">
        <v>0</v>
      </c>
    </row>
    <row r="710" spans="1:9" hidden="1" x14ac:dyDescent="0.2">
      <c r="A710" s="271">
        <v>191045</v>
      </c>
      <c r="B710" s="271" t="s">
        <v>574</v>
      </c>
      <c r="C710" s="272">
        <v>0</v>
      </c>
      <c r="D710" s="272">
        <v>0</v>
      </c>
      <c r="E710" s="272">
        <v>0</v>
      </c>
      <c r="F710" s="272">
        <v>0</v>
      </c>
      <c r="G710" s="272">
        <v>0</v>
      </c>
      <c r="H710" s="272">
        <f t="shared" si="11"/>
        <v>0</v>
      </c>
      <c r="I710" s="272">
        <v>0</v>
      </c>
    </row>
    <row r="711" spans="1:9" hidden="1" x14ac:dyDescent="0.2">
      <c r="A711" s="271">
        <v>191095</v>
      </c>
      <c r="B711" s="271" t="s">
        <v>565</v>
      </c>
      <c r="C711" s="272">
        <v>0</v>
      </c>
      <c r="D711" s="272">
        <v>0</v>
      </c>
      <c r="E711" s="272">
        <v>0</v>
      </c>
      <c r="F711" s="272">
        <v>0</v>
      </c>
      <c r="G711" s="272">
        <v>0</v>
      </c>
      <c r="H711" s="272">
        <f t="shared" si="11"/>
        <v>0</v>
      </c>
      <c r="I711" s="272">
        <v>0</v>
      </c>
    </row>
    <row r="712" spans="1:9" hidden="1" x14ac:dyDescent="0.2">
      <c r="A712" s="271">
        <v>191099</v>
      </c>
      <c r="B712" s="271" t="s">
        <v>575</v>
      </c>
      <c r="C712" s="272">
        <v>0</v>
      </c>
      <c r="D712" s="272">
        <v>0</v>
      </c>
      <c r="E712" s="272">
        <v>0</v>
      </c>
      <c r="F712" s="272">
        <v>0</v>
      </c>
      <c r="G712" s="272">
        <v>0</v>
      </c>
      <c r="H712" s="272">
        <f t="shared" si="11"/>
        <v>0</v>
      </c>
      <c r="I712" s="272">
        <v>0</v>
      </c>
    </row>
    <row r="713" spans="1:9" hidden="1" x14ac:dyDescent="0.2">
      <c r="A713" s="269">
        <v>191500</v>
      </c>
      <c r="B713" s="269" t="s">
        <v>576</v>
      </c>
      <c r="C713" s="270">
        <v>0</v>
      </c>
      <c r="D713" s="270">
        <v>0</v>
      </c>
      <c r="E713" s="270">
        <v>0</v>
      </c>
      <c r="F713" s="270">
        <v>0</v>
      </c>
      <c r="G713" s="270">
        <v>0</v>
      </c>
      <c r="H713" s="270">
        <f t="shared" si="11"/>
        <v>0</v>
      </c>
      <c r="I713" s="270">
        <v>0</v>
      </c>
    </row>
    <row r="714" spans="1:9" hidden="1" x14ac:dyDescent="0.2">
      <c r="A714" s="269">
        <v>192000</v>
      </c>
      <c r="B714" s="269" t="s">
        <v>577</v>
      </c>
      <c r="C714" s="270">
        <v>0</v>
      </c>
      <c r="D714" s="270">
        <v>0</v>
      </c>
      <c r="E714" s="270">
        <v>0</v>
      </c>
      <c r="F714" s="270">
        <v>0</v>
      </c>
      <c r="G714" s="270">
        <v>0</v>
      </c>
      <c r="H714" s="270">
        <f t="shared" si="11"/>
        <v>0</v>
      </c>
      <c r="I714" s="270">
        <v>0</v>
      </c>
    </row>
    <row r="715" spans="1:9" hidden="1" x14ac:dyDescent="0.2">
      <c r="A715" s="269">
        <v>193500</v>
      </c>
      <c r="B715" s="269" t="s">
        <v>578</v>
      </c>
      <c r="C715" s="270">
        <v>0</v>
      </c>
      <c r="D715" s="270">
        <v>0</v>
      </c>
      <c r="E715" s="270">
        <v>0</v>
      </c>
      <c r="F715" s="270">
        <v>0</v>
      </c>
      <c r="G715" s="270">
        <v>0</v>
      </c>
      <c r="H715" s="270">
        <f t="shared" si="11"/>
        <v>0</v>
      </c>
      <c r="I715" s="270">
        <v>0</v>
      </c>
    </row>
    <row r="716" spans="1:9" hidden="1" x14ac:dyDescent="0.2">
      <c r="A716" s="271">
        <v>193505</v>
      </c>
      <c r="B716" s="271" t="s">
        <v>579</v>
      </c>
      <c r="C716" s="272">
        <v>0</v>
      </c>
      <c r="D716" s="272">
        <v>0</v>
      </c>
      <c r="E716" s="272">
        <v>0</v>
      </c>
      <c r="F716" s="272">
        <v>0</v>
      </c>
      <c r="G716" s="272">
        <v>0</v>
      </c>
      <c r="H716" s="272">
        <f t="shared" si="11"/>
        <v>0</v>
      </c>
      <c r="I716" s="272">
        <v>0</v>
      </c>
    </row>
    <row r="717" spans="1:9" hidden="1" x14ac:dyDescent="0.2">
      <c r="A717" s="271">
        <v>193510</v>
      </c>
      <c r="B717" s="271" t="s">
        <v>580</v>
      </c>
      <c r="C717" s="272">
        <v>0</v>
      </c>
      <c r="D717" s="272">
        <v>0</v>
      </c>
      <c r="E717" s="272">
        <v>0</v>
      </c>
      <c r="F717" s="272">
        <v>0</v>
      </c>
      <c r="G717" s="272">
        <v>0</v>
      </c>
      <c r="H717" s="272">
        <f t="shared" si="11"/>
        <v>0</v>
      </c>
      <c r="I717" s="272">
        <v>0</v>
      </c>
    </row>
    <row r="718" spans="1:9" hidden="1" x14ac:dyDescent="0.2">
      <c r="A718" s="271">
        <v>193515</v>
      </c>
      <c r="B718" s="271" t="s">
        <v>581</v>
      </c>
      <c r="C718" s="272">
        <v>0</v>
      </c>
      <c r="D718" s="272">
        <v>0</v>
      </c>
      <c r="E718" s="272">
        <v>0</v>
      </c>
      <c r="F718" s="272">
        <v>0</v>
      </c>
      <c r="G718" s="272">
        <v>0</v>
      </c>
      <c r="H718" s="272">
        <f t="shared" si="11"/>
        <v>0</v>
      </c>
      <c r="I718" s="272">
        <v>0</v>
      </c>
    </row>
    <row r="719" spans="1:9" hidden="1" x14ac:dyDescent="0.2">
      <c r="A719" s="271">
        <v>193520</v>
      </c>
      <c r="B719" s="271" t="s">
        <v>582</v>
      </c>
      <c r="C719" s="272">
        <v>0</v>
      </c>
      <c r="D719" s="272">
        <v>0</v>
      </c>
      <c r="E719" s="272">
        <v>0</v>
      </c>
      <c r="F719" s="272">
        <v>0</v>
      </c>
      <c r="G719" s="272">
        <v>0</v>
      </c>
      <c r="H719" s="272">
        <f t="shared" si="11"/>
        <v>0</v>
      </c>
      <c r="I719" s="272">
        <v>0</v>
      </c>
    </row>
    <row r="720" spans="1:9" hidden="1" x14ac:dyDescent="0.2">
      <c r="A720" s="271">
        <v>193525</v>
      </c>
      <c r="B720" s="271" t="s">
        <v>583</v>
      </c>
      <c r="C720" s="272">
        <v>0</v>
      </c>
      <c r="D720" s="272">
        <v>0</v>
      </c>
      <c r="E720" s="272">
        <v>0</v>
      </c>
      <c r="F720" s="272">
        <v>0</v>
      </c>
      <c r="G720" s="272">
        <v>0</v>
      </c>
      <c r="H720" s="272">
        <f t="shared" si="11"/>
        <v>0</v>
      </c>
      <c r="I720" s="272">
        <v>0</v>
      </c>
    </row>
    <row r="721" spans="1:9" hidden="1" x14ac:dyDescent="0.2">
      <c r="A721" s="271">
        <v>193530</v>
      </c>
      <c r="B721" s="271" t="s">
        <v>584</v>
      </c>
      <c r="C721" s="272">
        <v>0</v>
      </c>
      <c r="D721" s="272">
        <v>0</v>
      </c>
      <c r="E721" s="272">
        <v>0</v>
      </c>
      <c r="F721" s="272">
        <v>0</v>
      </c>
      <c r="G721" s="272">
        <v>0</v>
      </c>
      <c r="H721" s="272">
        <f t="shared" si="11"/>
        <v>0</v>
      </c>
      <c r="I721" s="272">
        <v>0</v>
      </c>
    </row>
    <row r="722" spans="1:9" hidden="1" x14ac:dyDescent="0.2">
      <c r="A722" s="271">
        <v>193535</v>
      </c>
      <c r="B722" s="271" t="s">
        <v>585</v>
      </c>
      <c r="C722" s="272">
        <v>0</v>
      </c>
      <c r="D722" s="272">
        <v>0</v>
      </c>
      <c r="E722" s="272">
        <v>0</v>
      </c>
      <c r="F722" s="272">
        <v>0</v>
      </c>
      <c r="G722" s="272">
        <v>0</v>
      </c>
      <c r="H722" s="272">
        <f t="shared" si="11"/>
        <v>0</v>
      </c>
      <c r="I722" s="272">
        <v>0</v>
      </c>
    </row>
    <row r="723" spans="1:9" hidden="1" x14ac:dyDescent="0.2">
      <c r="A723" s="269">
        <v>194000</v>
      </c>
      <c r="B723" s="269" t="s">
        <v>586</v>
      </c>
      <c r="C723" s="270">
        <v>0</v>
      </c>
      <c r="D723" s="270">
        <v>0</v>
      </c>
      <c r="E723" s="270">
        <v>0</v>
      </c>
      <c r="F723" s="270">
        <v>0</v>
      </c>
      <c r="G723" s="270">
        <v>0</v>
      </c>
      <c r="H723" s="270">
        <f t="shared" si="11"/>
        <v>0</v>
      </c>
      <c r="I723" s="270">
        <v>0</v>
      </c>
    </row>
    <row r="724" spans="1:9" hidden="1" x14ac:dyDescent="0.2">
      <c r="A724" s="271">
        <v>194005</v>
      </c>
      <c r="B724" s="271" t="s">
        <v>579</v>
      </c>
      <c r="C724" s="272">
        <v>0</v>
      </c>
      <c r="D724" s="272">
        <v>0</v>
      </c>
      <c r="E724" s="272">
        <v>0</v>
      </c>
      <c r="F724" s="272">
        <v>0</v>
      </c>
      <c r="G724" s="272">
        <v>0</v>
      </c>
      <c r="H724" s="272">
        <f t="shared" si="11"/>
        <v>0</v>
      </c>
      <c r="I724" s="272">
        <v>0</v>
      </c>
    </row>
    <row r="725" spans="1:9" hidden="1" x14ac:dyDescent="0.2">
      <c r="A725" s="271">
        <v>194010</v>
      </c>
      <c r="B725" s="271" t="s">
        <v>580</v>
      </c>
      <c r="C725" s="272">
        <v>0</v>
      </c>
      <c r="D725" s="272">
        <v>0</v>
      </c>
      <c r="E725" s="272">
        <v>0</v>
      </c>
      <c r="F725" s="272">
        <v>0</v>
      </c>
      <c r="G725" s="272">
        <v>0</v>
      </c>
      <c r="H725" s="272">
        <f t="shared" si="11"/>
        <v>0</v>
      </c>
      <c r="I725" s="272">
        <v>0</v>
      </c>
    </row>
    <row r="726" spans="1:9" hidden="1" x14ac:dyDescent="0.2">
      <c r="A726" s="271">
        <v>194015</v>
      </c>
      <c r="B726" s="271" t="s">
        <v>581</v>
      </c>
      <c r="C726" s="272">
        <v>0</v>
      </c>
      <c r="D726" s="272">
        <v>0</v>
      </c>
      <c r="E726" s="272">
        <v>0</v>
      </c>
      <c r="F726" s="272">
        <v>0</v>
      </c>
      <c r="G726" s="272">
        <v>0</v>
      </c>
      <c r="H726" s="272">
        <f t="shared" si="11"/>
        <v>0</v>
      </c>
      <c r="I726" s="272">
        <v>0</v>
      </c>
    </row>
    <row r="727" spans="1:9" hidden="1" x14ac:dyDescent="0.2">
      <c r="A727" s="271">
        <v>194020</v>
      </c>
      <c r="B727" s="271" t="s">
        <v>582</v>
      </c>
      <c r="C727" s="272">
        <v>0</v>
      </c>
      <c r="D727" s="272">
        <v>0</v>
      </c>
      <c r="E727" s="272">
        <v>0</v>
      </c>
      <c r="F727" s="272">
        <v>0</v>
      </c>
      <c r="G727" s="272">
        <v>0</v>
      </c>
      <c r="H727" s="272">
        <f t="shared" si="11"/>
        <v>0</v>
      </c>
      <c r="I727" s="272">
        <v>0</v>
      </c>
    </row>
    <row r="728" spans="1:9" hidden="1" x14ac:dyDescent="0.2">
      <c r="A728" s="271">
        <v>194025</v>
      </c>
      <c r="B728" s="271" t="s">
        <v>583</v>
      </c>
      <c r="C728" s="272">
        <v>0</v>
      </c>
      <c r="D728" s="272">
        <v>0</v>
      </c>
      <c r="E728" s="272">
        <v>0</v>
      </c>
      <c r="F728" s="272">
        <v>0</v>
      </c>
      <c r="G728" s="272">
        <v>0</v>
      </c>
      <c r="H728" s="272">
        <f t="shared" si="11"/>
        <v>0</v>
      </c>
      <c r="I728" s="272">
        <v>0</v>
      </c>
    </row>
    <row r="729" spans="1:9" hidden="1" x14ac:dyDescent="0.2">
      <c r="A729" s="271">
        <v>194030</v>
      </c>
      <c r="B729" s="271" t="s">
        <v>584</v>
      </c>
      <c r="C729" s="272">
        <v>0</v>
      </c>
      <c r="D729" s="272">
        <v>0</v>
      </c>
      <c r="E729" s="272">
        <v>0</v>
      </c>
      <c r="F729" s="272">
        <v>0</v>
      </c>
      <c r="G729" s="272">
        <v>0</v>
      </c>
      <c r="H729" s="272">
        <f t="shared" si="11"/>
        <v>0</v>
      </c>
      <c r="I729" s="272">
        <v>0</v>
      </c>
    </row>
    <row r="730" spans="1:9" hidden="1" x14ac:dyDescent="0.2">
      <c r="A730" s="271">
        <v>194035</v>
      </c>
      <c r="B730" s="271" t="s">
        <v>585</v>
      </c>
      <c r="C730" s="272">
        <v>0</v>
      </c>
      <c r="D730" s="272">
        <v>0</v>
      </c>
      <c r="E730" s="272">
        <v>0</v>
      </c>
      <c r="F730" s="272">
        <v>0</v>
      </c>
      <c r="G730" s="272">
        <v>0</v>
      </c>
      <c r="H730" s="272">
        <f t="shared" si="11"/>
        <v>0</v>
      </c>
      <c r="I730" s="272">
        <v>0</v>
      </c>
    </row>
    <row r="731" spans="1:9" hidden="1" x14ac:dyDescent="0.2">
      <c r="A731" s="269">
        <v>194500</v>
      </c>
      <c r="B731" s="269" t="s">
        <v>587</v>
      </c>
      <c r="C731" s="270">
        <v>0</v>
      </c>
      <c r="D731" s="270">
        <v>0</v>
      </c>
      <c r="E731" s="270">
        <v>0</v>
      </c>
      <c r="F731" s="270">
        <v>0</v>
      </c>
      <c r="G731" s="270">
        <v>0</v>
      </c>
      <c r="H731" s="270">
        <f t="shared" si="11"/>
        <v>0</v>
      </c>
      <c r="I731" s="270">
        <v>0</v>
      </c>
    </row>
    <row r="732" spans="1:9" hidden="1" x14ac:dyDescent="0.2">
      <c r="A732" s="271">
        <v>194505</v>
      </c>
      <c r="B732" s="271" t="s">
        <v>579</v>
      </c>
      <c r="C732" s="272">
        <v>0</v>
      </c>
      <c r="D732" s="272">
        <v>0</v>
      </c>
      <c r="E732" s="272">
        <v>0</v>
      </c>
      <c r="F732" s="272">
        <v>0</v>
      </c>
      <c r="G732" s="272">
        <v>0</v>
      </c>
      <c r="H732" s="272">
        <f t="shared" si="11"/>
        <v>0</v>
      </c>
      <c r="I732" s="272">
        <v>0</v>
      </c>
    </row>
    <row r="733" spans="1:9" hidden="1" x14ac:dyDescent="0.2">
      <c r="A733" s="271">
        <v>194510</v>
      </c>
      <c r="B733" s="271" t="s">
        <v>580</v>
      </c>
      <c r="C733" s="272">
        <v>0</v>
      </c>
      <c r="D733" s="272">
        <v>0</v>
      </c>
      <c r="E733" s="272">
        <v>0</v>
      </c>
      <c r="F733" s="272">
        <v>0</v>
      </c>
      <c r="G733" s="272">
        <v>0</v>
      </c>
      <c r="H733" s="272">
        <f t="shared" si="11"/>
        <v>0</v>
      </c>
      <c r="I733" s="272">
        <v>0</v>
      </c>
    </row>
    <row r="734" spans="1:9" hidden="1" x14ac:dyDescent="0.2">
      <c r="A734" s="271">
        <v>194515</v>
      </c>
      <c r="B734" s="271" t="s">
        <v>581</v>
      </c>
      <c r="C734" s="272">
        <v>0</v>
      </c>
      <c r="D734" s="272">
        <v>0</v>
      </c>
      <c r="E734" s="272">
        <v>0</v>
      </c>
      <c r="F734" s="272">
        <v>0</v>
      </c>
      <c r="G734" s="272">
        <v>0</v>
      </c>
      <c r="H734" s="272">
        <f t="shared" si="11"/>
        <v>0</v>
      </c>
      <c r="I734" s="272">
        <v>0</v>
      </c>
    </row>
    <row r="735" spans="1:9" hidden="1" x14ac:dyDescent="0.2">
      <c r="A735" s="271">
        <v>194520</v>
      </c>
      <c r="B735" s="271" t="s">
        <v>582</v>
      </c>
      <c r="C735" s="272">
        <v>0</v>
      </c>
      <c r="D735" s="272">
        <v>0</v>
      </c>
      <c r="E735" s="272">
        <v>0</v>
      </c>
      <c r="F735" s="272">
        <v>0</v>
      </c>
      <c r="G735" s="272">
        <v>0</v>
      </c>
      <c r="H735" s="272">
        <f t="shared" si="11"/>
        <v>0</v>
      </c>
      <c r="I735" s="272">
        <v>0</v>
      </c>
    </row>
    <row r="736" spans="1:9" hidden="1" x14ac:dyDescent="0.2">
      <c r="A736" s="271">
        <v>194525</v>
      </c>
      <c r="B736" s="271" t="s">
        <v>583</v>
      </c>
      <c r="C736" s="272">
        <v>0</v>
      </c>
      <c r="D736" s="272">
        <v>0</v>
      </c>
      <c r="E736" s="272">
        <v>0</v>
      </c>
      <c r="F736" s="272">
        <v>0</v>
      </c>
      <c r="G736" s="272">
        <v>0</v>
      </c>
      <c r="H736" s="272">
        <f t="shared" si="11"/>
        <v>0</v>
      </c>
      <c r="I736" s="272">
        <v>0</v>
      </c>
    </row>
    <row r="737" spans="1:9" hidden="1" x14ac:dyDescent="0.2">
      <c r="A737" s="271">
        <v>194530</v>
      </c>
      <c r="B737" s="271" t="s">
        <v>584</v>
      </c>
      <c r="C737" s="272">
        <v>0</v>
      </c>
      <c r="D737" s="272">
        <v>0</v>
      </c>
      <c r="E737" s="272">
        <v>0</v>
      </c>
      <c r="F737" s="272">
        <v>0</v>
      </c>
      <c r="G737" s="272">
        <v>0</v>
      </c>
      <c r="H737" s="272">
        <f t="shared" si="11"/>
        <v>0</v>
      </c>
      <c r="I737" s="272">
        <v>0</v>
      </c>
    </row>
    <row r="738" spans="1:9" hidden="1" x14ac:dyDescent="0.2">
      <c r="A738" s="271">
        <v>194535</v>
      </c>
      <c r="B738" s="271" t="s">
        <v>585</v>
      </c>
      <c r="C738" s="272">
        <v>0</v>
      </c>
      <c r="D738" s="272">
        <v>0</v>
      </c>
      <c r="E738" s="272">
        <v>0</v>
      </c>
      <c r="F738" s="272">
        <v>0</v>
      </c>
      <c r="G738" s="272">
        <v>0</v>
      </c>
      <c r="H738" s="272">
        <f t="shared" si="11"/>
        <v>0</v>
      </c>
      <c r="I738" s="272">
        <v>0</v>
      </c>
    </row>
    <row r="739" spans="1:9" x14ac:dyDescent="0.2">
      <c r="A739" s="264">
        <v>200000</v>
      </c>
      <c r="B739" s="264" t="s">
        <v>588</v>
      </c>
      <c r="C739" s="265">
        <v>2989836540.9899998</v>
      </c>
      <c r="D739" s="265">
        <v>2888894267.8000002</v>
      </c>
      <c r="E739" s="265">
        <v>2828192889.6300001</v>
      </c>
      <c r="F739" s="265">
        <v>3194969867.9899998</v>
      </c>
      <c r="G739" s="265">
        <v>3338096064.27</v>
      </c>
      <c r="H739" s="265">
        <f t="shared" si="11"/>
        <v>3284000000</v>
      </c>
      <c r="I739" s="265">
        <v>3297212199.9699998</v>
      </c>
    </row>
    <row r="740" spans="1:9" x14ac:dyDescent="0.2">
      <c r="A740" s="266">
        <v>210000</v>
      </c>
      <c r="B740" s="266" t="s">
        <v>589</v>
      </c>
      <c r="C740" s="267">
        <v>1855579504.1600001</v>
      </c>
      <c r="D740" s="267">
        <v>1950382906.1600001</v>
      </c>
      <c r="E740" s="267">
        <v>2079898489.1600001</v>
      </c>
      <c r="F740" s="267">
        <v>2401791695.1599998</v>
      </c>
      <c r="G740" s="267">
        <v>2568404773.1599998</v>
      </c>
      <c r="H740" s="267">
        <f t="shared" si="11"/>
        <v>2210000000</v>
      </c>
      <c r="I740" s="267">
        <v>2291864904.1599998</v>
      </c>
    </row>
    <row r="741" spans="1:9" x14ac:dyDescent="0.2">
      <c r="A741" s="269">
        <v>213000</v>
      </c>
      <c r="B741" s="269" t="s">
        <v>605</v>
      </c>
      <c r="C741" s="270">
        <v>866400293</v>
      </c>
      <c r="D741" s="270">
        <v>926361608</v>
      </c>
      <c r="E741" s="270">
        <v>918859251</v>
      </c>
      <c r="F741" s="270">
        <v>994502092</v>
      </c>
      <c r="G741" s="270">
        <v>1023107133</v>
      </c>
      <c r="H741" s="270">
        <v>1028000000</v>
      </c>
      <c r="I741" s="270">
        <v>1026638752</v>
      </c>
    </row>
    <row r="742" spans="1:9" x14ac:dyDescent="0.2">
      <c r="A742" s="271">
        <v>210505</v>
      </c>
      <c r="B742" s="271" t="s">
        <v>590</v>
      </c>
      <c r="C742" s="272">
        <f>+C741</f>
        <v>866400293</v>
      </c>
      <c r="D742" s="272">
        <f t="shared" ref="D742:I742" si="12">+D741</f>
        <v>926361608</v>
      </c>
      <c r="E742" s="272">
        <f t="shared" si="12"/>
        <v>918859251</v>
      </c>
      <c r="F742" s="272">
        <f t="shared" si="12"/>
        <v>994502092</v>
      </c>
      <c r="G742" s="272">
        <f t="shared" si="12"/>
        <v>1023107133</v>
      </c>
      <c r="H742" s="272">
        <f t="shared" si="12"/>
        <v>1028000000</v>
      </c>
      <c r="I742" s="272">
        <f t="shared" si="12"/>
        <v>1026638752</v>
      </c>
    </row>
    <row r="743" spans="1:9" x14ac:dyDescent="0.2">
      <c r="A743" s="271">
        <v>210510</v>
      </c>
      <c r="B743" s="271" t="s">
        <v>591</v>
      </c>
      <c r="C743" s="272">
        <v>0</v>
      </c>
      <c r="D743" s="272">
        <v>0</v>
      </c>
      <c r="E743" s="272">
        <v>0</v>
      </c>
      <c r="F743" s="272">
        <v>0</v>
      </c>
      <c r="G743" s="272">
        <v>0</v>
      </c>
      <c r="H743" s="272">
        <f t="shared" si="11"/>
        <v>0</v>
      </c>
      <c r="I743" s="272">
        <v>0</v>
      </c>
    </row>
    <row r="744" spans="1:9" x14ac:dyDescent="0.2">
      <c r="A744" s="271">
        <v>210595</v>
      </c>
      <c r="B744" s="271" t="s">
        <v>592</v>
      </c>
      <c r="C744" s="272">
        <v>0</v>
      </c>
      <c r="D744" s="272">
        <v>0</v>
      </c>
      <c r="E744" s="272">
        <v>0</v>
      </c>
      <c r="F744" s="272">
        <v>0</v>
      </c>
      <c r="G744" s="272">
        <v>0</v>
      </c>
      <c r="H744" s="272">
        <f t="shared" si="11"/>
        <v>0</v>
      </c>
      <c r="I744" s="272">
        <v>0</v>
      </c>
    </row>
    <row r="745" spans="1:9" x14ac:dyDescent="0.2">
      <c r="A745" s="269">
        <v>211000</v>
      </c>
      <c r="B745" s="269" t="s">
        <v>593</v>
      </c>
      <c r="C745" s="270">
        <v>522804014.16000003</v>
      </c>
      <c r="D745" s="270">
        <v>547611446.15999997</v>
      </c>
      <c r="E745" s="270">
        <v>602650582.15999997</v>
      </c>
      <c r="F745" s="270">
        <v>724754984.15999997</v>
      </c>
      <c r="G745" s="270">
        <v>787036719.15999997</v>
      </c>
      <c r="H745" s="270">
        <f t="shared" si="11"/>
        <v>413000000</v>
      </c>
      <c r="I745" s="270">
        <v>475349222.16000003</v>
      </c>
    </row>
    <row r="746" spans="1:9" x14ac:dyDescent="0.2">
      <c r="A746" s="271">
        <v>211005</v>
      </c>
      <c r="B746" s="271" t="s">
        <v>594</v>
      </c>
      <c r="C746" s="272">
        <v>138472073</v>
      </c>
      <c r="D746" s="272">
        <v>109180621</v>
      </c>
      <c r="E746" s="272">
        <v>85750950</v>
      </c>
      <c r="F746" s="272">
        <v>90780696</v>
      </c>
      <c r="G746" s="272">
        <v>205777500</v>
      </c>
      <c r="H746" s="272">
        <f t="shared" si="11"/>
        <v>71000000</v>
      </c>
      <c r="I746" s="272">
        <v>87500469</v>
      </c>
    </row>
    <row r="747" spans="1:9" x14ac:dyDescent="0.2">
      <c r="A747" s="271">
        <v>211010</v>
      </c>
      <c r="B747" s="271" t="s">
        <v>595</v>
      </c>
      <c r="C747" s="272">
        <v>362842625.16000003</v>
      </c>
      <c r="D747" s="272">
        <v>417586613.16000003</v>
      </c>
      <c r="E747" s="272">
        <v>496773720.16000003</v>
      </c>
      <c r="F747" s="272">
        <v>607771592.15999997</v>
      </c>
      <c r="G747" s="272">
        <v>561279730.15999997</v>
      </c>
      <c r="H747" s="272">
        <f t="shared" si="11"/>
        <v>334000000</v>
      </c>
      <c r="I747" s="272">
        <v>374927785.16000003</v>
      </c>
    </row>
    <row r="748" spans="1:9" hidden="1" x14ac:dyDescent="0.2">
      <c r="A748" s="271">
        <v>211015</v>
      </c>
      <c r="B748" s="271" t="s">
        <v>596</v>
      </c>
      <c r="C748" s="272">
        <v>0</v>
      </c>
      <c r="D748" s="272">
        <v>0</v>
      </c>
      <c r="E748" s="272">
        <v>0</v>
      </c>
      <c r="F748" s="272">
        <v>0</v>
      </c>
      <c r="G748" s="272">
        <v>0</v>
      </c>
      <c r="H748" s="272">
        <f t="shared" si="11"/>
        <v>0</v>
      </c>
      <c r="I748" s="272">
        <v>0</v>
      </c>
    </row>
    <row r="749" spans="1:9" hidden="1" x14ac:dyDescent="0.2">
      <c r="A749" s="271">
        <v>211020</v>
      </c>
      <c r="B749" s="271" t="s">
        <v>597</v>
      </c>
      <c r="C749" s="272">
        <v>0</v>
      </c>
      <c r="D749" s="272">
        <v>0</v>
      </c>
      <c r="E749" s="272">
        <v>0</v>
      </c>
      <c r="F749" s="272">
        <v>0</v>
      </c>
      <c r="G749" s="272">
        <v>0</v>
      </c>
      <c r="H749" s="272">
        <f t="shared" si="11"/>
        <v>0</v>
      </c>
      <c r="I749" s="272">
        <v>0</v>
      </c>
    </row>
    <row r="750" spans="1:9" x14ac:dyDescent="0.2">
      <c r="A750" s="271">
        <v>211095</v>
      </c>
      <c r="B750" s="271" t="s">
        <v>598</v>
      </c>
      <c r="C750" s="272">
        <v>21489316</v>
      </c>
      <c r="D750" s="272">
        <v>20844212</v>
      </c>
      <c r="E750" s="272">
        <v>20125912</v>
      </c>
      <c r="F750" s="272">
        <v>26202696</v>
      </c>
      <c r="G750" s="272">
        <v>19979489</v>
      </c>
      <c r="H750" s="272">
        <f t="shared" si="11"/>
        <v>12000000</v>
      </c>
      <c r="I750" s="272">
        <v>12920968</v>
      </c>
    </row>
    <row r="751" spans="1:9" x14ac:dyDescent="0.2">
      <c r="A751" s="269">
        <v>212500</v>
      </c>
      <c r="B751" s="269" t="s">
        <v>599</v>
      </c>
      <c r="C751" s="270">
        <v>466375197</v>
      </c>
      <c r="D751" s="270">
        <v>476409852</v>
      </c>
      <c r="E751" s="270">
        <v>558388656</v>
      </c>
      <c r="F751" s="270">
        <v>682534619</v>
      </c>
      <c r="G751" s="270">
        <v>758260921</v>
      </c>
      <c r="H751" s="270">
        <f t="shared" si="11"/>
        <v>801000000</v>
      </c>
      <c r="I751" s="270">
        <v>789876930</v>
      </c>
    </row>
    <row r="752" spans="1:9" x14ac:dyDescent="0.2">
      <c r="A752" s="271">
        <v>212505</v>
      </c>
      <c r="B752" s="271" t="s">
        <v>600</v>
      </c>
      <c r="C752" s="272">
        <v>437875487</v>
      </c>
      <c r="D752" s="272">
        <v>441912924</v>
      </c>
      <c r="E752" s="272">
        <v>514356245</v>
      </c>
      <c r="F752" s="272">
        <v>631663165</v>
      </c>
      <c r="G752" s="272">
        <v>700227047</v>
      </c>
      <c r="H752" s="272">
        <f t="shared" si="11"/>
        <v>739000000</v>
      </c>
      <c r="I752" s="272">
        <v>728719448</v>
      </c>
    </row>
    <row r="753" spans="1:9" hidden="1" x14ac:dyDescent="0.2">
      <c r="A753" s="271">
        <v>212510</v>
      </c>
      <c r="B753" s="271" t="s">
        <v>601</v>
      </c>
      <c r="C753" s="272">
        <v>0</v>
      </c>
      <c r="D753" s="272">
        <v>0</v>
      </c>
      <c r="E753" s="272">
        <v>0</v>
      </c>
      <c r="F753" s="272">
        <v>0</v>
      </c>
      <c r="G753" s="272">
        <v>0</v>
      </c>
      <c r="H753" s="272">
        <f t="shared" si="11"/>
        <v>0</v>
      </c>
      <c r="I753" s="272">
        <v>0</v>
      </c>
    </row>
    <row r="754" spans="1:9" hidden="1" x14ac:dyDescent="0.2">
      <c r="A754" s="271">
        <v>212515</v>
      </c>
      <c r="B754" s="271" t="s">
        <v>602</v>
      </c>
      <c r="C754" s="272">
        <v>0</v>
      </c>
      <c r="D754" s="272">
        <v>0</v>
      </c>
      <c r="E754" s="272">
        <v>0</v>
      </c>
      <c r="F754" s="272">
        <v>0</v>
      </c>
      <c r="G754" s="272">
        <v>0</v>
      </c>
      <c r="H754" s="272">
        <f t="shared" si="11"/>
        <v>0</v>
      </c>
      <c r="I754" s="272">
        <v>0</v>
      </c>
    </row>
    <row r="755" spans="1:9" hidden="1" x14ac:dyDescent="0.2">
      <c r="A755" s="271">
        <v>212520</v>
      </c>
      <c r="B755" s="271" t="s">
        <v>603</v>
      </c>
      <c r="C755" s="272">
        <v>0</v>
      </c>
      <c r="D755" s="272">
        <v>0</v>
      </c>
      <c r="E755" s="272">
        <v>0</v>
      </c>
      <c r="F755" s="272">
        <v>0</v>
      </c>
      <c r="G755" s="272">
        <v>0</v>
      </c>
      <c r="H755" s="272">
        <f t="shared" si="11"/>
        <v>0</v>
      </c>
      <c r="I755" s="272">
        <v>0</v>
      </c>
    </row>
    <row r="756" spans="1:9" x14ac:dyDescent="0.2">
      <c r="A756" s="271">
        <v>212595</v>
      </c>
      <c r="B756" s="271" t="s">
        <v>604</v>
      </c>
      <c r="C756" s="272">
        <v>28499710</v>
      </c>
      <c r="D756" s="272">
        <v>34496928</v>
      </c>
      <c r="E756" s="272">
        <v>44032411</v>
      </c>
      <c r="F756" s="272">
        <v>50871454</v>
      </c>
      <c r="G756" s="272">
        <v>58033874</v>
      </c>
      <c r="H756" s="272">
        <f t="shared" si="11"/>
        <v>63000000</v>
      </c>
      <c r="I756" s="272">
        <v>61157482</v>
      </c>
    </row>
    <row r="757" spans="1:9" x14ac:dyDescent="0.2">
      <c r="A757" s="269">
        <v>213000</v>
      </c>
      <c r="B757" s="269" t="s">
        <v>605</v>
      </c>
      <c r="C757" s="270">
        <v>0</v>
      </c>
      <c r="D757" s="270">
        <v>0</v>
      </c>
      <c r="E757" s="270">
        <v>0</v>
      </c>
      <c r="F757" s="270">
        <v>0</v>
      </c>
      <c r="G757" s="270">
        <v>0</v>
      </c>
      <c r="H757" s="270">
        <v>0</v>
      </c>
      <c r="I757" s="270">
        <v>0</v>
      </c>
    </row>
    <row r="758" spans="1:9" x14ac:dyDescent="0.2">
      <c r="A758" s="271">
        <v>213005</v>
      </c>
      <c r="B758" s="271" t="s">
        <v>606</v>
      </c>
      <c r="C758" s="272">
        <v>0</v>
      </c>
      <c r="D758" s="272">
        <v>0</v>
      </c>
      <c r="E758" s="272">
        <v>0</v>
      </c>
      <c r="F758" s="272">
        <v>0</v>
      </c>
      <c r="G758" s="272">
        <v>0</v>
      </c>
      <c r="H758" s="272">
        <f t="shared" si="11"/>
        <v>0</v>
      </c>
      <c r="I758" s="272">
        <v>0</v>
      </c>
    </row>
    <row r="759" spans="1:9" x14ac:dyDescent="0.2">
      <c r="A759" s="271">
        <v>213010</v>
      </c>
      <c r="B759" s="271" t="s">
        <v>607</v>
      </c>
      <c r="C759" s="272">
        <v>0</v>
      </c>
      <c r="D759" s="272">
        <v>0</v>
      </c>
      <c r="E759" s="272">
        <v>0</v>
      </c>
      <c r="F759" s="272">
        <v>0</v>
      </c>
      <c r="G759" s="272">
        <v>0</v>
      </c>
      <c r="H759" s="272">
        <v>0</v>
      </c>
      <c r="I759" s="272">
        <v>0</v>
      </c>
    </row>
    <row r="760" spans="1:9" x14ac:dyDescent="0.2">
      <c r="A760" s="271">
        <v>213095</v>
      </c>
      <c r="B760" s="271" t="s">
        <v>608</v>
      </c>
      <c r="C760" s="272">
        <v>0</v>
      </c>
      <c r="D760" s="272">
        <v>0</v>
      </c>
      <c r="E760" s="272">
        <v>0</v>
      </c>
      <c r="F760" s="272">
        <v>0</v>
      </c>
      <c r="G760" s="272">
        <v>0</v>
      </c>
      <c r="H760" s="272">
        <v>0</v>
      </c>
      <c r="I760" s="272">
        <v>0</v>
      </c>
    </row>
    <row r="761" spans="1:9" hidden="1" x14ac:dyDescent="0.2">
      <c r="A761" s="266">
        <v>220000</v>
      </c>
      <c r="B761" s="266" t="s">
        <v>609</v>
      </c>
      <c r="C761" s="267">
        <v>0</v>
      </c>
      <c r="D761" s="267">
        <v>0</v>
      </c>
      <c r="E761" s="267">
        <v>0</v>
      </c>
      <c r="F761" s="267">
        <v>0</v>
      </c>
      <c r="G761" s="267">
        <v>0</v>
      </c>
      <c r="H761" s="267">
        <f t="shared" si="11"/>
        <v>0</v>
      </c>
      <c r="I761" s="267">
        <v>0</v>
      </c>
    </row>
    <row r="762" spans="1:9" hidden="1" x14ac:dyDescent="0.2">
      <c r="A762" s="269">
        <v>220500</v>
      </c>
      <c r="B762" s="269" t="s">
        <v>610</v>
      </c>
      <c r="C762" s="270">
        <v>0</v>
      </c>
      <c r="D762" s="270">
        <v>0</v>
      </c>
      <c r="E762" s="270">
        <v>0</v>
      </c>
      <c r="F762" s="270">
        <v>0</v>
      </c>
      <c r="G762" s="270">
        <v>0</v>
      </c>
      <c r="H762" s="270">
        <f t="shared" si="11"/>
        <v>0</v>
      </c>
      <c r="I762" s="270">
        <v>0</v>
      </c>
    </row>
    <row r="763" spans="1:9" hidden="1" x14ac:dyDescent="0.2">
      <c r="A763" s="269">
        <v>221000</v>
      </c>
      <c r="B763" s="269" t="s">
        <v>611</v>
      </c>
      <c r="C763" s="270">
        <v>0</v>
      </c>
      <c r="D763" s="270">
        <v>0</v>
      </c>
      <c r="E763" s="270">
        <v>0</v>
      </c>
      <c r="F763" s="270">
        <v>0</v>
      </c>
      <c r="G763" s="270">
        <v>0</v>
      </c>
      <c r="H763" s="270">
        <f t="shared" si="11"/>
        <v>0</v>
      </c>
      <c r="I763" s="270">
        <v>0</v>
      </c>
    </row>
    <row r="764" spans="1:9" hidden="1" x14ac:dyDescent="0.2">
      <c r="A764" s="269">
        <v>221500</v>
      </c>
      <c r="B764" s="269" t="s">
        <v>612</v>
      </c>
      <c r="C764" s="270">
        <v>0</v>
      </c>
      <c r="D764" s="270">
        <v>0</v>
      </c>
      <c r="E764" s="270">
        <v>0</v>
      </c>
      <c r="F764" s="270">
        <v>0</v>
      </c>
      <c r="G764" s="270">
        <v>0</v>
      </c>
      <c r="H764" s="270">
        <f t="shared" si="11"/>
        <v>0</v>
      </c>
      <c r="I764" s="270">
        <v>0</v>
      </c>
    </row>
    <row r="765" spans="1:9" hidden="1" x14ac:dyDescent="0.2">
      <c r="A765" s="269">
        <v>222000</v>
      </c>
      <c r="B765" s="269" t="s">
        <v>613</v>
      </c>
      <c r="C765" s="270">
        <v>0</v>
      </c>
      <c r="D765" s="270">
        <v>0</v>
      </c>
      <c r="E765" s="270">
        <v>0</v>
      </c>
      <c r="F765" s="270">
        <v>0</v>
      </c>
      <c r="G765" s="270">
        <v>0</v>
      </c>
      <c r="H765" s="270">
        <f t="shared" si="11"/>
        <v>0</v>
      </c>
      <c r="I765" s="270">
        <v>0</v>
      </c>
    </row>
    <row r="766" spans="1:9" hidden="1" x14ac:dyDescent="0.2">
      <c r="A766" s="269">
        <v>222500</v>
      </c>
      <c r="B766" s="269" t="s">
        <v>614</v>
      </c>
      <c r="C766" s="270">
        <v>0</v>
      </c>
      <c r="D766" s="270">
        <v>0</v>
      </c>
      <c r="E766" s="270">
        <v>0</v>
      </c>
      <c r="F766" s="270">
        <v>0</v>
      </c>
      <c r="G766" s="270">
        <v>0</v>
      </c>
      <c r="H766" s="270">
        <f t="shared" si="11"/>
        <v>0</v>
      </c>
      <c r="I766" s="270">
        <v>0</v>
      </c>
    </row>
    <row r="767" spans="1:9" hidden="1" x14ac:dyDescent="0.2">
      <c r="A767" s="269">
        <v>229500</v>
      </c>
      <c r="B767" s="269" t="s">
        <v>615</v>
      </c>
      <c r="C767" s="270">
        <v>0</v>
      </c>
      <c r="D767" s="270">
        <v>0</v>
      </c>
      <c r="E767" s="270">
        <v>0</v>
      </c>
      <c r="F767" s="270">
        <v>0</v>
      </c>
      <c r="G767" s="270">
        <v>0</v>
      </c>
      <c r="H767" s="270">
        <f t="shared" si="11"/>
        <v>0</v>
      </c>
      <c r="I767" s="270">
        <v>0</v>
      </c>
    </row>
    <row r="768" spans="1:9" hidden="1" x14ac:dyDescent="0.2">
      <c r="A768" s="266">
        <v>230000</v>
      </c>
      <c r="B768" s="266" t="s">
        <v>616</v>
      </c>
      <c r="C768" s="267">
        <v>323600483</v>
      </c>
      <c r="D768" s="267">
        <v>97966587</v>
      </c>
      <c r="E768" s="267">
        <v>0</v>
      </c>
      <c r="F768" s="267">
        <v>0</v>
      </c>
      <c r="G768" s="267">
        <v>0</v>
      </c>
      <c r="H768" s="267">
        <f t="shared" si="11"/>
        <v>0</v>
      </c>
      <c r="I768" s="267">
        <v>0</v>
      </c>
    </row>
    <row r="769" spans="1:9" hidden="1" x14ac:dyDescent="0.2">
      <c r="A769" s="269">
        <v>230500</v>
      </c>
      <c r="B769" s="269" t="s">
        <v>617</v>
      </c>
      <c r="C769" s="270">
        <v>225835212</v>
      </c>
      <c r="D769" s="270">
        <v>97966587</v>
      </c>
      <c r="E769" s="270">
        <v>0</v>
      </c>
      <c r="F769" s="270">
        <v>0</v>
      </c>
      <c r="G769" s="270">
        <v>0</v>
      </c>
      <c r="H769" s="270">
        <f t="shared" si="11"/>
        <v>0</v>
      </c>
      <c r="I769" s="270">
        <v>0</v>
      </c>
    </row>
    <row r="770" spans="1:9" hidden="1" x14ac:dyDescent="0.2">
      <c r="A770" s="271">
        <v>230505</v>
      </c>
      <c r="B770" s="271" t="s">
        <v>205</v>
      </c>
      <c r="C770" s="272">
        <v>0</v>
      </c>
      <c r="D770" s="272">
        <v>0</v>
      </c>
      <c r="E770" s="272">
        <v>0</v>
      </c>
      <c r="F770" s="272">
        <v>0</v>
      </c>
      <c r="G770" s="272">
        <v>0</v>
      </c>
      <c r="H770" s="272">
        <f t="shared" si="11"/>
        <v>0</v>
      </c>
      <c r="I770" s="272">
        <v>0</v>
      </c>
    </row>
    <row r="771" spans="1:9" hidden="1" x14ac:dyDescent="0.2">
      <c r="A771" s="271">
        <v>230510</v>
      </c>
      <c r="B771" s="271" t="s">
        <v>206</v>
      </c>
      <c r="C771" s="272">
        <v>0</v>
      </c>
      <c r="D771" s="272">
        <v>0</v>
      </c>
      <c r="E771" s="272">
        <v>0</v>
      </c>
      <c r="F771" s="272">
        <v>0</v>
      </c>
      <c r="G771" s="272">
        <v>0</v>
      </c>
      <c r="H771" s="272">
        <f t="shared" ref="H771:H834" si="13">IFERROR(CEILING(+I771*(1+((+I771/G771-1)/3)),1000000),0)</f>
        <v>0</v>
      </c>
      <c r="I771" s="272">
        <v>0</v>
      </c>
    </row>
    <row r="772" spans="1:9" hidden="1" x14ac:dyDescent="0.2">
      <c r="A772" s="271">
        <v>230515</v>
      </c>
      <c r="B772" s="271" t="s">
        <v>618</v>
      </c>
      <c r="C772" s="272">
        <v>225170230</v>
      </c>
      <c r="D772" s="272">
        <v>97765271</v>
      </c>
      <c r="E772" s="272">
        <v>0</v>
      </c>
      <c r="F772" s="272">
        <v>0</v>
      </c>
      <c r="G772" s="272">
        <v>0</v>
      </c>
      <c r="H772" s="272">
        <f t="shared" si="13"/>
        <v>0</v>
      </c>
      <c r="I772" s="272">
        <v>0</v>
      </c>
    </row>
    <row r="773" spans="1:9" hidden="1" x14ac:dyDescent="0.2">
      <c r="A773" s="271">
        <v>230520</v>
      </c>
      <c r="B773" s="271" t="s">
        <v>208</v>
      </c>
      <c r="C773" s="272">
        <v>0</v>
      </c>
      <c r="D773" s="272">
        <v>0</v>
      </c>
      <c r="E773" s="272">
        <v>0</v>
      </c>
      <c r="F773" s="272">
        <v>0</v>
      </c>
      <c r="G773" s="272">
        <v>0</v>
      </c>
      <c r="H773" s="272">
        <f t="shared" si="13"/>
        <v>0</v>
      </c>
      <c r="I773" s="272">
        <v>0</v>
      </c>
    </row>
    <row r="774" spans="1:9" hidden="1" x14ac:dyDescent="0.2">
      <c r="A774" s="271">
        <v>230525</v>
      </c>
      <c r="B774" s="271" t="s">
        <v>619</v>
      </c>
      <c r="C774" s="272">
        <v>0</v>
      </c>
      <c r="D774" s="272">
        <v>0</v>
      </c>
      <c r="E774" s="272">
        <v>0</v>
      </c>
      <c r="F774" s="272">
        <v>0</v>
      </c>
      <c r="G774" s="272">
        <v>0</v>
      </c>
      <c r="H774" s="272">
        <f t="shared" si="13"/>
        <v>0</v>
      </c>
      <c r="I774" s="272">
        <v>0</v>
      </c>
    </row>
    <row r="775" spans="1:9" hidden="1" x14ac:dyDescent="0.2">
      <c r="A775" s="271">
        <v>230527</v>
      </c>
      <c r="B775" s="271" t="s">
        <v>620</v>
      </c>
      <c r="C775" s="272">
        <v>0</v>
      </c>
      <c r="D775" s="272">
        <v>0</v>
      </c>
      <c r="E775" s="272">
        <v>0</v>
      </c>
      <c r="F775" s="272">
        <v>0</v>
      </c>
      <c r="G775" s="272">
        <v>0</v>
      </c>
      <c r="H775" s="272">
        <f t="shared" si="13"/>
        <v>0</v>
      </c>
      <c r="I775" s="272">
        <v>0</v>
      </c>
    </row>
    <row r="776" spans="1:9" hidden="1" x14ac:dyDescent="0.2">
      <c r="A776" s="271">
        <v>230530</v>
      </c>
      <c r="B776" s="271" t="s">
        <v>209</v>
      </c>
      <c r="C776" s="272">
        <v>0</v>
      </c>
      <c r="D776" s="272">
        <v>0</v>
      </c>
      <c r="E776" s="272">
        <v>0</v>
      </c>
      <c r="F776" s="272">
        <v>0</v>
      </c>
      <c r="G776" s="272">
        <v>0</v>
      </c>
      <c r="H776" s="272">
        <f t="shared" si="13"/>
        <v>0</v>
      </c>
      <c r="I776" s="272">
        <v>0</v>
      </c>
    </row>
    <row r="777" spans="1:9" hidden="1" x14ac:dyDescent="0.2">
      <c r="A777" s="271">
        <v>230535</v>
      </c>
      <c r="B777" s="271" t="s">
        <v>621</v>
      </c>
      <c r="C777" s="272">
        <v>664982</v>
      </c>
      <c r="D777" s="272">
        <v>201316</v>
      </c>
      <c r="E777" s="272">
        <v>0</v>
      </c>
      <c r="F777" s="272">
        <v>0</v>
      </c>
      <c r="G777" s="272">
        <v>0</v>
      </c>
      <c r="H777" s="272">
        <f t="shared" si="13"/>
        <v>0</v>
      </c>
      <c r="I777" s="272">
        <v>0</v>
      </c>
    </row>
    <row r="778" spans="1:9" hidden="1" x14ac:dyDescent="0.2">
      <c r="A778" s="269">
        <v>230800</v>
      </c>
      <c r="B778" s="269" t="s">
        <v>622</v>
      </c>
      <c r="C778" s="270">
        <v>97765271</v>
      </c>
      <c r="D778" s="270">
        <v>0</v>
      </c>
      <c r="E778" s="270">
        <v>0</v>
      </c>
      <c r="F778" s="270">
        <v>0</v>
      </c>
      <c r="G778" s="270">
        <v>0</v>
      </c>
      <c r="H778" s="270">
        <f t="shared" si="13"/>
        <v>0</v>
      </c>
      <c r="I778" s="270">
        <v>0</v>
      </c>
    </row>
    <row r="779" spans="1:9" hidden="1" x14ac:dyDescent="0.2">
      <c r="A779" s="271">
        <v>230805</v>
      </c>
      <c r="B779" s="271" t="s">
        <v>205</v>
      </c>
      <c r="C779" s="272">
        <v>0</v>
      </c>
      <c r="D779" s="272">
        <v>0</v>
      </c>
      <c r="E779" s="272">
        <v>0</v>
      </c>
      <c r="F779" s="272">
        <v>0</v>
      </c>
      <c r="G779" s="272">
        <v>0</v>
      </c>
      <c r="H779" s="272">
        <f t="shared" si="13"/>
        <v>0</v>
      </c>
      <c r="I779" s="272">
        <v>0</v>
      </c>
    </row>
    <row r="780" spans="1:9" hidden="1" x14ac:dyDescent="0.2">
      <c r="A780" s="271">
        <v>230810</v>
      </c>
      <c r="B780" s="271" t="s">
        <v>206</v>
      </c>
      <c r="C780" s="272">
        <v>0</v>
      </c>
      <c r="D780" s="272">
        <v>0</v>
      </c>
      <c r="E780" s="272">
        <v>0</v>
      </c>
      <c r="F780" s="272">
        <v>0</v>
      </c>
      <c r="G780" s="272">
        <v>0</v>
      </c>
      <c r="H780" s="272">
        <f t="shared" si="13"/>
        <v>0</v>
      </c>
      <c r="I780" s="272">
        <v>0</v>
      </c>
    </row>
    <row r="781" spans="1:9" hidden="1" x14ac:dyDescent="0.2">
      <c r="A781" s="271">
        <v>230815</v>
      </c>
      <c r="B781" s="271" t="s">
        <v>623</v>
      </c>
      <c r="C781" s="272">
        <v>97765271</v>
      </c>
      <c r="D781" s="272">
        <v>0</v>
      </c>
      <c r="E781" s="272">
        <v>0</v>
      </c>
      <c r="F781" s="272">
        <v>0</v>
      </c>
      <c r="G781" s="272">
        <v>0</v>
      </c>
      <c r="H781" s="272">
        <f t="shared" si="13"/>
        <v>0</v>
      </c>
      <c r="I781" s="272">
        <v>0</v>
      </c>
    </row>
    <row r="782" spans="1:9" hidden="1" x14ac:dyDescent="0.2">
      <c r="A782" s="271">
        <v>230820</v>
      </c>
      <c r="B782" s="271" t="s">
        <v>208</v>
      </c>
      <c r="C782" s="272">
        <v>0</v>
      </c>
      <c r="D782" s="272">
        <v>0</v>
      </c>
      <c r="E782" s="272">
        <v>0</v>
      </c>
      <c r="F782" s="272">
        <v>0</v>
      </c>
      <c r="G782" s="272">
        <v>0</v>
      </c>
      <c r="H782" s="272">
        <f t="shared" si="13"/>
        <v>0</v>
      </c>
      <c r="I782" s="272">
        <v>0</v>
      </c>
    </row>
    <row r="783" spans="1:9" hidden="1" x14ac:dyDescent="0.2">
      <c r="A783" s="271">
        <v>230825</v>
      </c>
      <c r="B783" s="271" t="s">
        <v>209</v>
      </c>
      <c r="C783" s="272">
        <v>0</v>
      </c>
      <c r="D783" s="272">
        <v>0</v>
      </c>
      <c r="E783" s="272">
        <v>0</v>
      </c>
      <c r="F783" s="272">
        <v>0</v>
      </c>
      <c r="G783" s="272">
        <v>0</v>
      </c>
      <c r="H783" s="272">
        <f t="shared" si="13"/>
        <v>0</v>
      </c>
      <c r="I783" s="272">
        <v>0</v>
      </c>
    </row>
    <row r="784" spans="1:9" hidden="1" x14ac:dyDescent="0.2">
      <c r="A784" s="271">
        <v>230827</v>
      </c>
      <c r="B784" s="271" t="s">
        <v>620</v>
      </c>
      <c r="C784" s="272">
        <v>0</v>
      </c>
      <c r="D784" s="272">
        <v>0</v>
      </c>
      <c r="E784" s="272">
        <v>0</v>
      </c>
      <c r="F784" s="272">
        <v>0</v>
      </c>
      <c r="G784" s="272">
        <v>0</v>
      </c>
      <c r="H784" s="272">
        <f t="shared" si="13"/>
        <v>0</v>
      </c>
      <c r="I784" s="272">
        <v>0</v>
      </c>
    </row>
    <row r="785" spans="1:9" hidden="1" x14ac:dyDescent="0.2">
      <c r="A785" s="271">
        <v>230830</v>
      </c>
      <c r="B785" s="271" t="s">
        <v>624</v>
      </c>
      <c r="C785" s="272">
        <v>0</v>
      </c>
      <c r="D785" s="272">
        <v>0</v>
      </c>
      <c r="E785" s="272">
        <v>0</v>
      </c>
      <c r="F785" s="272">
        <v>0</v>
      </c>
      <c r="G785" s="272">
        <v>0</v>
      </c>
      <c r="H785" s="272">
        <f t="shared" si="13"/>
        <v>0</v>
      </c>
      <c r="I785" s="272">
        <v>0</v>
      </c>
    </row>
    <row r="786" spans="1:9" hidden="1" x14ac:dyDescent="0.2">
      <c r="A786" s="269">
        <v>231000</v>
      </c>
      <c r="B786" s="269" t="s">
        <v>625</v>
      </c>
      <c r="C786" s="270">
        <v>0</v>
      </c>
      <c r="D786" s="270">
        <v>0</v>
      </c>
      <c r="E786" s="270">
        <v>0</v>
      </c>
      <c r="F786" s="270">
        <v>0</v>
      </c>
      <c r="G786" s="270">
        <v>0</v>
      </c>
      <c r="H786" s="270">
        <f t="shared" si="13"/>
        <v>0</v>
      </c>
      <c r="I786" s="270">
        <v>0</v>
      </c>
    </row>
    <row r="787" spans="1:9" hidden="1" x14ac:dyDescent="0.2">
      <c r="A787" s="271">
        <v>231005</v>
      </c>
      <c r="B787" s="271" t="s">
        <v>626</v>
      </c>
      <c r="C787" s="272">
        <v>0</v>
      </c>
      <c r="D787" s="272">
        <v>0</v>
      </c>
      <c r="E787" s="272">
        <v>0</v>
      </c>
      <c r="F787" s="272">
        <v>0</v>
      </c>
      <c r="G787" s="272">
        <v>0</v>
      </c>
      <c r="H787" s="272">
        <f t="shared" si="13"/>
        <v>0</v>
      </c>
      <c r="I787" s="272">
        <v>0</v>
      </c>
    </row>
    <row r="788" spans="1:9" hidden="1" x14ac:dyDescent="0.2">
      <c r="A788" s="271">
        <v>231010</v>
      </c>
      <c r="B788" s="271" t="s">
        <v>627</v>
      </c>
      <c r="C788" s="272">
        <v>0</v>
      </c>
      <c r="D788" s="272">
        <v>0</v>
      </c>
      <c r="E788" s="272">
        <v>0</v>
      </c>
      <c r="F788" s="272">
        <v>0</v>
      </c>
      <c r="G788" s="272">
        <v>0</v>
      </c>
      <c r="H788" s="272">
        <f t="shared" si="13"/>
        <v>0</v>
      </c>
      <c r="I788" s="272">
        <v>0</v>
      </c>
    </row>
    <row r="789" spans="1:9" hidden="1" x14ac:dyDescent="0.2">
      <c r="A789" s="271">
        <v>231095</v>
      </c>
      <c r="B789" s="271" t="s">
        <v>628</v>
      </c>
      <c r="C789" s="272">
        <v>0</v>
      </c>
      <c r="D789" s="272">
        <v>0</v>
      </c>
      <c r="E789" s="272">
        <v>0</v>
      </c>
      <c r="F789" s="272">
        <v>0</v>
      </c>
      <c r="G789" s="272">
        <v>0</v>
      </c>
      <c r="H789" s="272">
        <f t="shared" si="13"/>
        <v>0</v>
      </c>
      <c r="I789" s="272">
        <v>0</v>
      </c>
    </row>
    <row r="790" spans="1:9" hidden="1" x14ac:dyDescent="0.2">
      <c r="A790" s="269">
        <v>231500</v>
      </c>
      <c r="B790" s="269" t="s">
        <v>629</v>
      </c>
      <c r="C790" s="270">
        <v>0</v>
      </c>
      <c r="D790" s="270">
        <v>0</v>
      </c>
      <c r="E790" s="270">
        <v>0</v>
      </c>
      <c r="F790" s="270">
        <v>0</v>
      </c>
      <c r="G790" s="270">
        <v>0</v>
      </c>
      <c r="H790" s="270">
        <f t="shared" si="13"/>
        <v>0</v>
      </c>
      <c r="I790" s="270">
        <v>0</v>
      </c>
    </row>
    <row r="791" spans="1:9" hidden="1" x14ac:dyDescent="0.2">
      <c r="A791" s="271">
        <v>231505</v>
      </c>
      <c r="B791" s="271" t="s">
        <v>630</v>
      </c>
      <c r="C791" s="272">
        <v>0</v>
      </c>
      <c r="D791" s="272">
        <v>0</v>
      </c>
      <c r="E791" s="272">
        <v>0</v>
      </c>
      <c r="F791" s="272">
        <v>0</v>
      </c>
      <c r="G791" s="272">
        <v>0</v>
      </c>
      <c r="H791" s="272">
        <f t="shared" si="13"/>
        <v>0</v>
      </c>
      <c r="I791" s="272">
        <v>0</v>
      </c>
    </row>
    <row r="792" spans="1:9" hidden="1" x14ac:dyDescent="0.2">
      <c r="A792" s="271">
        <v>231510</v>
      </c>
      <c r="B792" s="271" t="s">
        <v>631</v>
      </c>
      <c r="C792" s="272">
        <v>0</v>
      </c>
      <c r="D792" s="272">
        <v>0</v>
      </c>
      <c r="E792" s="272">
        <v>0</v>
      </c>
      <c r="F792" s="272">
        <v>0</v>
      </c>
      <c r="G792" s="272">
        <v>0</v>
      </c>
      <c r="H792" s="272">
        <f t="shared" si="13"/>
        <v>0</v>
      </c>
      <c r="I792" s="272">
        <v>0</v>
      </c>
    </row>
    <row r="793" spans="1:9" hidden="1" x14ac:dyDescent="0.2">
      <c r="A793" s="271">
        <v>231595</v>
      </c>
      <c r="B793" s="271" t="s">
        <v>632</v>
      </c>
      <c r="C793" s="272">
        <v>0</v>
      </c>
      <c r="D793" s="272">
        <v>0</v>
      </c>
      <c r="E793" s="272">
        <v>0</v>
      </c>
      <c r="F793" s="272">
        <v>0</v>
      </c>
      <c r="G793" s="272">
        <v>0</v>
      </c>
      <c r="H793" s="272">
        <f t="shared" si="13"/>
        <v>0</v>
      </c>
      <c r="I793" s="272">
        <v>0</v>
      </c>
    </row>
    <row r="794" spans="1:9" hidden="1" x14ac:dyDescent="0.2">
      <c r="A794" s="269">
        <v>231700</v>
      </c>
      <c r="B794" s="269" t="s">
        <v>633</v>
      </c>
      <c r="C794" s="270">
        <v>0</v>
      </c>
      <c r="D794" s="270">
        <v>0</v>
      </c>
      <c r="E794" s="270">
        <v>0</v>
      </c>
      <c r="F794" s="270">
        <v>0</v>
      </c>
      <c r="G794" s="270">
        <v>0</v>
      </c>
      <c r="H794" s="270">
        <f t="shared" si="13"/>
        <v>0</v>
      </c>
      <c r="I794" s="270">
        <v>0</v>
      </c>
    </row>
    <row r="795" spans="1:9" hidden="1" x14ac:dyDescent="0.2">
      <c r="A795" s="271">
        <v>231705</v>
      </c>
      <c r="B795" s="271" t="s">
        <v>630</v>
      </c>
      <c r="C795" s="272">
        <v>0</v>
      </c>
      <c r="D795" s="272">
        <v>0</v>
      </c>
      <c r="E795" s="272">
        <v>0</v>
      </c>
      <c r="F795" s="272">
        <v>0</v>
      </c>
      <c r="G795" s="272">
        <v>0</v>
      </c>
      <c r="H795" s="272">
        <f t="shared" si="13"/>
        <v>0</v>
      </c>
      <c r="I795" s="272">
        <v>0</v>
      </c>
    </row>
    <row r="796" spans="1:9" hidden="1" x14ac:dyDescent="0.2">
      <c r="A796" s="271">
        <v>231710</v>
      </c>
      <c r="B796" s="271" t="s">
        <v>631</v>
      </c>
      <c r="C796" s="272">
        <v>0</v>
      </c>
      <c r="D796" s="272">
        <v>0</v>
      </c>
      <c r="E796" s="272">
        <v>0</v>
      </c>
      <c r="F796" s="272">
        <v>0</v>
      </c>
      <c r="G796" s="272">
        <v>0</v>
      </c>
      <c r="H796" s="272">
        <f t="shared" si="13"/>
        <v>0</v>
      </c>
      <c r="I796" s="272">
        <v>0</v>
      </c>
    </row>
    <row r="797" spans="1:9" hidden="1" x14ac:dyDescent="0.2">
      <c r="A797" s="271">
        <v>231795</v>
      </c>
      <c r="B797" s="271" t="s">
        <v>634</v>
      </c>
      <c r="C797" s="272">
        <v>0</v>
      </c>
      <c r="D797" s="272">
        <v>0</v>
      </c>
      <c r="E797" s="272">
        <v>0</v>
      </c>
      <c r="F797" s="272">
        <v>0</v>
      </c>
      <c r="G797" s="272">
        <v>0</v>
      </c>
      <c r="H797" s="272">
        <f t="shared" si="13"/>
        <v>0</v>
      </c>
      <c r="I797" s="272">
        <v>0</v>
      </c>
    </row>
    <row r="798" spans="1:9" hidden="1" x14ac:dyDescent="0.2">
      <c r="A798" s="269">
        <v>232500</v>
      </c>
      <c r="B798" s="269" t="s">
        <v>635</v>
      </c>
      <c r="C798" s="270">
        <v>0</v>
      </c>
      <c r="D798" s="270">
        <v>0</v>
      </c>
      <c r="E798" s="270">
        <v>0</v>
      </c>
      <c r="F798" s="270">
        <v>0</v>
      </c>
      <c r="G798" s="270">
        <v>0</v>
      </c>
      <c r="H798" s="270">
        <f t="shared" si="13"/>
        <v>0</v>
      </c>
      <c r="I798" s="270">
        <v>0</v>
      </c>
    </row>
    <row r="799" spans="1:9" hidden="1" x14ac:dyDescent="0.2">
      <c r="A799" s="271">
        <v>232505</v>
      </c>
      <c r="B799" s="271" t="s">
        <v>630</v>
      </c>
      <c r="C799" s="272">
        <v>0</v>
      </c>
      <c r="D799" s="272">
        <v>0</v>
      </c>
      <c r="E799" s="272">
        <v>0</v>
      </c>
      <c r="F799" s="272">
        <v>0</v>
      </c>
      <c r="G799" s="272">
        <v>0</v>
      </c>
      <c r="H799" s="272">
        <f t="shared" si="13"/>
        <v>0</v>
      </c>
      <c r="I799" s="272">
        <v>0</v>
      </c>
    </row>
    <row r="800" spans="1:9" hidden="1" x14ac:dyDescent="0.2">
      <c r="A800" s="271">
        <v>232510</v>
      </c>
      <c r="B800" s="271" t="s">
        <v>631</v>
      </c>
      <c r="C800" s="272">
        <v>0</v>
      </c>
      <c r="D800" s="272">
        <v>0</v>
      </c>
      <c r="E800" s="272">
        <v>0</v>
      </c>
      <c r="F800" s="272">
        <v>0</v>
      </c>
      <c r="G800" s="272">
        <v>0</v>
      </c>
      <c r="H800" s="272">
        <f t="shared" si="13"/>
        <v>0</v>
      </c>
      <c r="I800" s="272">
        <v>0</v>
      </c>
    </row>
    <row r="801" spans="1:9" hidden="1" x14ac:dyDescent="0.2">
      <c r="A801" s="271">
        <v>232595</v>
      </c>
      <c r="B801" s="271" t="s">
        <v>636</v>
      </c>
      <c r="C801" s="272">
        <v>0</v>
      </c>
      <c r="D801" s="272">
        <v>0</v>
      </c>
      <c r="E801" s="272">
        <v>0</v>
      </c>
      <c r="F801" s="272">
        <v>0</v>
      </c>
      <c r="G801" s="272">
        <v>0</v>
      </c>
      <c r="H801" s="272">
        <f t="shared" si="13"/>
        <v>0</v>
      </c>
      <c r="I801" s="272">
        <v>0</v>
      </c>
    </row>
    <row r="802" spans="1:9" hidden="1" x14ac:dyDescent="0.2">
      <c r="A802" s="269">
        <v>234500</v>
      </c>
      <c r="B802" s="269" t="s">
        <v>637</v>
      </c>
      <c r="C802" s="270">
        <v>0</v>
      </c>
      <c r="D802" s="270">
        <v>0</v>
      </c>
      <c r="E802" s="270">
        <v>0</v>
      </c>
      <c r="F802" s="270">
        <v>0</v>
      </c>
      <c r="G802" s="270">
        <v>0</v>
      </c>
      <c r="H802" s="270">
        <f t="shared" si="13"/>
        <v>0</v>
      </c>
      <c r="I802" s="270">
        <v>0</v>
      </c>
    </row>
    <row r="803" spans="1:9" hidden="1" x14ac:dyDescent="0.2">
      <c r="A803" s="271">
        <v>234505</v>
      </c>
      <c r="B803" s="271" t="s">
        <v>630</v>
      </c>
      <c r="C803" s="272">
        <v>0</v>
      </c>
      <c r="D803" s="272">
        <v>0</v>
      </c>
      <c r="E803" s="272">
        <v>0</v>
      </c>
      <c r="F803" s="272">
        <v>0</v>
      </c>
      <c r="G803" s="272">
        <v>0</v>
      </c>
      <c r="H803" s="272">
        <f t="shared" si="13"/>
        <v>0</v>
      </c>
      <c r="I803" s="272">
        <v>0</v>
      </c>
    </row>
    <row r="804" spans="1:9" hidden="1" x14ac:dyDescent="0.2">
      <c r="A804" s="271">
        <v>234510</v>
      </c>
      <c r="B804" s="271" t="s">
        <v>631</v>
      </c>
      <c r="C804" s="272">
        <v>0</v>
      </c>
      <c r="D804" s="272">
        <v>0</v>
      </c>
      <c r="E804" s="272">
        <v>0</v>
      </c>
      <c r="F804" s="272">
        <v>0</v>
      </c>
      <c r="G804" s="272">
        <v>0</v>
      </c>
      <c r="H804" s="272">
        <f t="shared" si="13"/>
        <v>0</v>
      </c>
      <c r="I804" s="272">
        <v>0</v>
      </c>
    </row>
    <row r="805" spans="1:9" hidden="1" x14ac:dyDescent="0.2">
      <c r="A805" s="271">
        <v>234595</v>
      </c>
      <c r="B805" s="271" t="s">
        <v>638</v>
      </c>
      <c r="C805" s="272">
        <v>0</v>
      </c>
      <c r="D805" s="272">
        <v>0</v>
      </c>
      <c r="E805" s="272">
        <v>0</v>
      </c>
      <c r="F805" s="272">
        <v>0</v>
      </c>
      <c r="G805" s="272">
        <v>0</v>
      </c>
      <c r="H805" s="272">
        <f t="shared" si="13"/>
        <v>0</v>
      </c>
      <c r="I805" s="272">
        <v>0</v>
      </c>
    </row>
    <row r="806" spans="1:9" hidden="1" x14ac:dyDescent="0.2">
      <c r="A806" s="269">
        <v>235000</v>
      </c>
      <c r="B806" s="269" t="s">
        <v>639</v>
      </c>
      <c r="C806" s="270">
        <v>0</v>
      </c>
      <c r="D806" s="270">
        <v>0</v>
      </c>
      <c r="E806" s="270">
        <v>0</v>
      </c>
      <c r="F806" s="270">
        <v>0</v>
      </c>
      <c r="G806" s="270">
        <v>0</v>
      </c>
      <c r="H806" s="270">
        <f t="shared" si="13"/>
        <v>0</v>
      </c>
      <c r="I806" s="270">
        <v>0</v>
      </c>
    </row>
    <row r="807" spans="1:9" hidden="1" x14ac:dyDescent="0.2">
      <c r="A807" s="271">
        <v>235005</v>
      </c>
      <c r="B807" s="271" t="s">
        <v>630</v>
      </c>
      <c r="C807" s="272">
        <v>0</v>
      </c>
      <c r="D807" s="272">
        <v>0</v>
      </c>
      <c r="E807" s="272">
        <v>0</v>
      </c>
      <c r="F807" s="272">
        <v>0</v>
      </c>
      <c r="G807" s="272">
        <v>0</v>
      </c>
      <c r="H807" s="272">
        <f t="shared" si="13"/>
        <v>0</v>
      </c>
      <c r="I807" s="272">
        <v>0</v>
      </c>
    </row>
    <row r="808" spans="1:9" hidden="1" x14ac:dyDescent="0.2">
      <c r="A808" s="271">
        <v>235010</v>
      </c>
      <c r="B808" s="271" t="s">
        <v>631</v>
      </c>
      <c r="C808" s="272">
        <v>0</v>
      </c>
      <c r="D808" s="272">
        <v>0</v>
      </c>
      <c r="E808" s="272">
        <v>0</v>
      </c>
      <c r="F808" s="272">
        <v>0</v>
      </c>
      <c r="G808" s="272">
        <v>0</v>
      </c>
      <c r="H808" s="272">
        <f t="shared" si="13"/>
        <v>0</v>
      </c>
      <c r="I808" s="272">
        <v>0</v>
      </c>
    </row>
    <row r="809" spans="1:9" hidden="1" x14ac:dyDescent="0.2">
      <c r="A809" s="271">
        <v>235095</v>
      </c>
      <c r="B809" s="271" t="s">
        <v>640</v>
      </c>
      <c r="C809" s="272">
        <v>0</v>
      </c>
      <c r="D809" s="272">
        <v>0</v>
      </c>
      <c r="E809" s="272">
        <v>0</v>
      </c>
      <c r="F809" s="272">
        <v>0</v>
      </c>
      <c r="G809" s="272">
        <v>0</v>
      </c>
      <c r="H809" s="272">
        <f t="shared" si="13"/>
        <v>0</v>
      </c>
      <c r="I809" s="272">
        <v>0</v>
      </c>
    </row>
    <row r="810" spans="1:9" hidden="1" x14ac:dyDescent="0.2">
      <c r="A810" s="269">
        <v>235500</v>
      </c>
      <c r="B810" s="269" t="s">
        <v>641</v>
      </c>
      <c r="C810" s="270">
        <v>0</v>
      </c>
      <c r="D810" s="270">
        <v>0</v>
      </c>
      <c r="E810" s="270">
        <v>0</v>
      </c>
      <c r="F810" s="270">
        <v>0</v>
      </c>
      <c r="G810" s="270">
        <v>0</v>
      </c>
      <c r="H810" s="270">
        <f t="shared" si="13"/>
        <v>0</v>
      </c>
      <c r="I810" s="270">
        <v>0</v>
      </c>
    </row>
    <row r="811" spans="1:9" hidden="1" x14ac:dyDescent="0.2">
      <c r="A811" s="271">
        <v>235505</v>
      </c>
      <c r="B811" s="271" t="s">
        <v>509</v>
      </c>
      <c r="C811" s="272">
        <v>0</v>
      </c>
      <c r="D811" s="272">
        <v>0</v>
      </c>
      <c r="E811" s="272">
        <v>0</v>
      </c>
      <c r="F811" s="272">
        <v>0</v>
      </c>
      <c r="G811" s="272">
        <v>0</v>
      </c>
      <c r="H811" s="272">
        <f t="shared" si="13"/>
        <v>0</v>
      </c>
      <c r="I811" s="272">
        <v>0</v>
      </c>
    </row>
    <row r="812" spans="1:9" hidden="1" x14ac:dyDescent="0.2">
      <c r="A812" s="271">
        <v>235510</v>
      </c>
      <c r="B812" s="271" t="s">
        <v>511</v>
      </c>
      <c r="C812" s="272">
        <v>0</v>
      </c>
      <c r="D812" s="272">
        <v>0</v>
      </c>
      <c r="E812" s="272">
        <v>0</v>
      </c>
      <c r="F812" s="272">
        <v>0</v>
      </c>
      <c r="G812" s="272">
        <v>0</v>
      </c>
      <c r="H812" s="272">
        <f t="shared" si="13"/>
        <v>0</v>
      </c>
      <c r="I812" s="272">
        <v>0</v>
      </c>
    </row>
    <row r="813" spans="1:9" hidden="1" x14ac:dyDescent="0.2">
      <c r="A813" s="271">
        <v>235515</v>
      </c>
      <c r="B813" s="271" t="s">
        <v>642</v>
      </c>
      <c r="C813" s="272">
        <v>0</v>
      </c>
      <c r="D813" s="272">
        <v>0</v>
      </c>
      <c r="E813" s="272">
        <v>0</v>
      </c>
      <c r="F813" s="272">
        <v>0</v>
      </c>
      <c r="G813" s="272">
        <v>0</v>
      </c>
      <c r="H813" s="272">
        <f t="shared" si="13"/>
        <v>0</v>
      </c>
      <c r="I813" s="272">
        <v>0</v>
      </c>
    </row>
    <row r="814" spans="1:9" hidden="1" x14ac:dyDescent="0.2">
      <c r="A814" s="271">
        <v>235520</v>
      </c>
      <c r="B814" s="271" t="s">
        <v>643</v>
      </c>
      <c r="C814" s="272">
        <v>0</v>
      </c>
      <c r="D814" s="272">
        <v>0</v>
      </c>
      <c r="E814" s="272">
        <v>0</v>
      </c>
      <c r="F814" s="272">
        <v>0</v>
      </c>
      <c r="G814" s="272">
        <v>0</v>
      </c>
      <c r="H814" s="272">
        <f t="shared" si="13"/>
        <v>0</v>
      </c>
      <c r="I814" s="272">
        <v>0</v>
      </c>
    </row>
    <row r="815" spans="1:9" hidden="1" x14ac:dyDescent="0.2">
      <c r="A815" s="271">
        <v>235525</v>
      </c>
      <c r="B815" s="271" t="s">
        <v>444</v>
      </c>
      <c r="C815" s="272">
        <v>0</v>
      </c>
      <c r="D815" s="272">
        <v>0</v>
      </c>
      <c r="E815" s="272">
        <v>0</v>
      </c>
      <c r="F815" s="272">
        <v>0</v>
      </c>
      <c r="G815" s="272">
        <v>0</v>
      </c>
      <c r="H815" s="272">
        <f t="shared" si="13"/>
        <v>0</v>
      </c>
      <c r="I815" s="272">
        <v>0</v>
      </c>
    </row>
    <row r="816" spans="1:9" x14ac:dyDescent="0.2">
      <c r="A816" s="266">
        <v>240000</v>
      </c>
      <c r="B816" s="266" t="s">
        <v>644</v>
      </c>
      <c r="C816" s="267">
        <v>307411151.66000003</v>
      </c>
      <c r="D816" s="267">
        <v>359132250.66000003</v>
      </c>
      <c r="E816" s="267">
        <v>263798825.66</v>
      </c>
      <c r="F816" s="267">
        <v>241470403.30000001</v>
      </c>
      <c r="G816" s="267">
        <v>206210511.30000001</v>
      </c>
      <c r="H816" s="267">
        <f t="shared" si="13"/>
        <v>221000000</v>
      </c>
      <c r="I816" s="267">
        <v>216942951.30000001</v>
      </c>
    </row>
    <row r="817" spans="1:9" hidden="1" x14ac:dyDescent="0.2">
      <c r="A817" s="269">
        <v>240500</v>
      </c>
      <c r="B817" s="269" t="s">
        <v>645</v>
      </c>
      <c r="C817" s="270">
        <v>0</v>
      </c>
      <c r="D817" s="270">
        <v>0</v>
      </c>
      <c r="E817" s="270">
        <v>0</v>
      </c>
      <c r="F817" s="270">
        <v>0</v>
      </c>
      <c r="G817" s="270">
        <v>0</v>
      </c>
      <c r="H817" s="270">
        <f t="shared" si="13"/>
        <v>0</v>
      </c>
      <c r="I817" s="270">
        <v>0</v>
      </c>
    </row>
    <row r="818" spans="1:9" hidden="1" x14ac:dyDescent="0.2">
      <c r="A818" s="271">
        <v>240505</v>
      </c>
      <c r="B818" s="271" t="s">
        <v>497</v>
      </c>
      <c r="C818" s="272">
        <v>0</v>
      </c>
      <c r="D818" s="272">
        <v>0</v>
      </c>
      <c r="E818" s="272">
        <v>0</v>
      </c>
      <c r="F818" s="272">
        <v>0</v>
      </c>
      <c r="G818" s="272">
        <v>0</v>
      </c>
      <c r="H818" s="272">
        <f t="shared" si="13"/>
        <v>0</v>
      </c>
      <c r="I818" s="272">
        <v>0</v>
      </c>
    </row>
    <row r="819" spans="1:9" hidden="1" x14ac:dyDescent="0.2">
      <c r="A819" s="271">
        <v>240510</v>
      </c>
      <c r="B819" s="271" t="s">
        <v>498</v>
      </c>
      <c r="C819" s="272">
        <v>0</v>
      </c>
      <c r="D819" s="272">
        <v>0</v>
      </c>
      <c r="E819" s="272">
        <v>0</v>
      </c>
      <c r="F819" s="272">
        <v>0</v>
      </c>
      <c r="G819" s="272">
        <v>0</v>
      </c>
      <c r="H819" s="272">
        <f t="shared" si="13"/>
        <v>0</v>
      </c>
      <c r="I819" s="272">
        <v>0</v>
      </c>
    </row>
    <row r="820" spans="1:9" hidden="1" x14ac:dyDescent="0.2">
      <c r="A820" s="271">
        <v>240595</v>
      </c>
      <c r="B820" s="271" t="s">
        <v>646</v>
      </c>
      <c r="C820" s="272">
        <v>0</v>
      </c>
      <c r="D820" s="272">
        <v>0</v>
      </c>
      <c r="E820" s="272">
        <v>0</v>
      </c>
      <c r="F820" s="272">
        <v>0</v>
      </c>
      <c r="G820" s="272">
        <v>0</v>
      </c>
      <c r="H820" s="272">
        <f t="shared" si="13"/>
        <v>0</v>
      </c>
      <c r="I820" s="272">
        <v>0</v>
      </c>
    </row>
    <row r="821" spans="1:9" hidden="1" x14ac:dyDescent="0.2">
      <c r="A821" s="269">
        <v>241000</v>
      </c>
      <c r="B821" s="269" t="s">
        <v>647</v>
      </c>
      <c r="C821" s="270">
        <v>0</v>
      </c>
      <c r="D821" s="270">
        <v>0</v>
      </c>
      <c r="E821" s="270">
        <v>0</v>
      </c>
      <c r="F821" s="270">
        <v>0</v>
      </c>
      <c r="G821" s="270">
        <v>0</v>
      </c>
      <c r="H821" s="270">
        <f t="shared" si="13"/>
        <v>0</v>
      </c>
      <c r="I821" s="270">
        <v>0</v>
      </c>
    </row>
    <row r="822" spans="1:9" hidden="1" x14ac:dyDescent="0.2">
      <c r="A822" s="271">
        <v>241005</v>
      </c>
      <c r="B822" s="271" t="s">
        <v>648</v>
      </c>
      <c r="C822" s="272">
        <v>0</v>
      </c>
      <c r="D822" s="272">
        <v>0</v>
      </c>
      <c r="E822" s="272">
        <v>0</v>
      </c>
      <c r="F822" s="272">
        <v>0</v>
      </c>
      <c r="G822" s="272">
        <v>0</v>
      </c>
      <c r="H822" s="272">
        <f t="shared" si="13"/>
        <v>0</v>
      </c>
      <c r="I822" s="272">
        <v>0</v>
      </c>
    </row>
    <row r="823" spans="1:9" hidden="1" x14ac:dyDescent="0.2">
      <c r="A823" s="271">
        <v>241010</v>
      </c>
      <c r="B823" s="271" t="s">
        <v>563</v>
      </c>
      <c r="C823" s="272">
        <v>0</v>
      </c>
      <c r="D823" s="272">
        <v>0</v>
      </c>
      <c r="E823" s="272">
        <v>0</v>
      </c>
      <c r="F823" s="272">
        <v>0</v>
      </c>
      <c r="G823" s="272">
        <v>0</v>
      </c>
      <c r="H823" s="272">
        <f t="shared" si="13"/>
        <v>0</v>
      </c>
      <c r="I823" s="272">
        <v>0</v>
      </c>
    </row>
    <row r="824" spans="1:9" hidden="1" x14ac:dyDescent="0.2">
      <c r="A824" s="271">
        <v>241015</v>
      </c>
      <c r="B824" s="271" t="s">
        <v>469</v>
      </c>
      <c r="C824" s="272">
        <v>0</v>
      </c>
      <c r="D824" s="272">
        <v>0</v>
      </c>
      <c r="E824" s="272">
        <v>0</v>
      </c>
      <c r="F824" s="272">
        <v>0</v>
      </c>
      <c r="G824" s="272">
        <v>0</v>
      </c>
      <c r="H824" s="272">
        <f t="shared" si="13"/>
        <v>0</v>
      </c>
      <c r="I824" s="272">
        <v>0</v>
      </c>
    </row>
    <row r="825" spans="1:9" hidden="1" x14ac:dyDescent="0.2">
      <c r="A825" s="271">
        <v>241020</v>
      </c>
      <c r="B825" s="271" t="s">
        <v>649</v>
      </c>
      <c r="C825" s="272">
        <v>0</v>
      </c>
      <c r="D825" s="272">
        <v>0</v>
      </c>
      <c r="E825" s="272">
        <v>0</v>
      </c>
      <c r="F825" s="272">
        <v>0</v>
      </c>
      <c r="G825" s="272">
        <v>0</v>
      </c>
      <c r="H825" s="272">
        <f t="shared" si="13"/>
        <v>0</v>
      </c>
      <c r="I825" s="272">
        <v>0</v>
      </c>
    </row>
    <row r="826" spans="1:9" hidden="1" x14ac:dyDescent="0.2">
      <c r="A826" s="271">
        <v>241025</v>
      </c>
      <c r="B826" s="271" t="s">
        <v>650</v>
      </c>
      <c r="C826" s="272">
        <v>0</v>
      </c>
      <c r="D826" s="272">
        <v>0</v>
      </c>
      <c r="E826" s="272">
        <v>0</v>
      </c>
      <c r="F826" s="272">
        <v>0</v>
      </c>
      <c r="G826" s="272">
        <v>0</v>
      </c>
      <c r="H826" s="272">
        <f t="shared" si="13"/>
        <v>0</v>
      </c>
      <c r="I826" s="272">
        <v>0</v>
      </c>
    </row>
    <row r="827" spans="1:9" hidden="1" x14ac:dyDescent="0.2">
      <c r="A827" s="271">
        <v>241030</v>
      </c>
      <c r="B827" s="271" t="s">
        <v>651</v>
      </c>
      <c r="C827" s="272">
        <v>0</v>
      </c>
      <c r="D827" s="272">
        <v>0</v>
      </c>
      <c r="E827" s="272">
        <v>0</v>
      </c>
      <c r="F827" s="272">
        <v>0</v>
      </c>
      <c r="G827" s="272">
        <v>0</v>
      </c>
      <c r="H827" s="272">
        <f t="shared" si="13"/>
        <v>0</v>
      </c>
      <c r="I827" s="272">
        <v>0</v>
      </c>
    </row>
    <row r="828" spans="1:9" hidden="1" x14ac:dyDescent="0.2">
      <c r="A828" s="271">
        <v>241095</v>
      </c>
      <c r="B828" s="271" t="s">
        <v>444</v>
      </c>
      <c r="C828" s="272">
        <v>0</v>
      </c>
      <c r="D828" s="272">
        <v>0</v>
      </c>
      <c r="E828" s="272">
        <v>0</v>
      </c>
      <c r="F828" s="272">
        <v>0</v>
      </c>
      <c r="G828" s="272">
        <v>0</v>
      </c>
      <c r="H828" s="272">
        <f t="shared" si="13"/>
        <v>0</v>
      </c>
      <c r="I828" s="272">
        <v>0</v>
      </c>
    </row>
    <row r="829" spans="1:9" hidden="1" x14ac:dyDescent="0.2">
      <c r="A829" s="269">
        <v>241500</v>
      </c>
      <c r="B829" s="269" t="s">
        <v>652</v>
      </c>
      <c r="C829" s="270">
        <v>0</v>
      </c>
      <c r="D829" s="270">
        <v>0</v>
      </c>
      <c r="E829" s="270">
        <v>0</v>
      </c>
      <c r="F829" s="270">
        <v>0</v>
      </c>
      <c r="G829" s="270">
        <v>0</v>
      </c>
      <c r="H829" s="270">
        <f t="shared" si="13"/>
        <v>0</v>
      </c>
      <c r="I829" s="270">
        <v>0</v>
      </c>
    </row>
    <row r="830" spans="1:9" hidden="1" x14ac:dyDescent="0.2">
      <c r="A830" s="271">
        <v>241505</v>
      </c>
      <c r="B830" s="271" t="s">
        <v>653</v>
      </c>
      <c r="C830" s="272">
        <v>0</v>
      </c>
      <c r="D830" s="272">
        <v>0</v>
      </c>
      <c r="E830" s="272">
        <v>0</v>
      </c>
      <c r="F830" s="272">
        <v>0</v>
      </c>
      <c r="G830" s="272">
        <v>0</v>
      </c>
      <c r="H830" s="272">
        <f t="shared" si="13"/>
        <v>0</v>
      </c>
      <c r="I830" s="272">
        <v>0</v>
      </c>
    </row>
    <row r="831" spans="1:9" hidden="1" x14ac:dyDescent="0.2">
      <c r="A831" s="271">
        <v>241510</v>
      </c>
      <c r="B831" s="271" t="s">
        <v>654</v>
      </c>
      <c r="C831" s="272">
        <v>0</v>
      </c>
      <c r="D831" s="272">
        <v>0</v>
      </c>
      <c r="E831" s="272">
        <v>0</v>
      </c>
      <c r="F831" s="272">
        <v>0</v>
      </c>
      <c r="G831" s="272">
        <v>0</v>
      </c>
      <c r="H831" s="272">
        <f t="shared" si="13"/>
        <v>0</v>
      </c>
      <c r="I831" s="272">
        <v>0</v>
      </c>
    </row>
    <row r="832" spans="1:9" x14ac:dyDescent="0.2">
      <c r="A832" s="269">
        <v>242000</v>
      </c>
      <c r="B832" s="269" t="s">
        <v>655</v>
      </c>
      <c r="C832" s="270">
        <v>153479669</v>
      </c>
      <c r="D832" s="270">
        <v>90303802</v>
      </c>
      <c r="E832" s="270">
        <v>6639604</v>
      </c>
      <c r="F832" s="270">
        <v>3812342</v>
      </c>
      <c r="G832" s="270">
        <v>4604163</v>
      </c>
      <c r="H832" s="270">
        <f t="shared" si="13"/>
        <v>3000000</v>
      </c>
      <c r="I832" s="270">
        <v>2538873</v>
      </c>
    </row>
    <row r="833" spans="1:9" x14ac:dyDescent="0.2">
      <c r="A833" s="271">
        <v>242005</v>
      </c>
      <c r="B833" s="271" t="s">
        <v>656</v>
      </c>
      <c r="C833" s="272">
        <v>153479669</v>
      </c>
      <c r="D833" s="272">
        <v>90303802</v>
      </c>
      <c r="E833" s="272">
        <v>6639604</v>
      </c>
      <c r="F833" s="272">
        <v>3812342</v>
      </c>
      <c r="G833" s="272">
        <v>4604163</v>
      </c>
      <c r="H833" s="272">
        <f t="shared" si="13"/>
        <v>3000000</v>
      </c>
      <c r="I833" s="272">
        <v>2538873</v>
      </c>
    </row>
    <row r="834" spans="1:9" hidden="1" x14ac:dyDescent="0.2">
      <c r="A834" s="271">
        <v>242010</v>
      </c>
      <c r="B834" s="271" t="s">
        <v>657</v>
      </c>
      <c r="C834" s="272">
        <v>0</v>
      </c>
      <c r="D834" s="272">
        <v>0</v>
      </c>
      <c r="E834" s="272">
        <v>0</v>
      </c>
      <c r="F834" s="272">
        <v>0</v>
      </c>
      <c r="G834" s="272">
        <v>0</v>
      </c>
      <c r="H834" s="272">
        <f t="shared" si="13"/>
        <v>0</v>
      </c>
      <c r="I834" s="272">
        <v>0</v>
      </c>
    </row>
    <row r="835" spans="1:9" hidden="1" x14ac:dyDescent="0.2">
      <c r="A835" s="269">
        <v>242500</v>
      </c>
      <c r="B835" s="269" t="s">
        <v>658</v>
      </c>
      <c r="C835" s="270">
        <v>0</v>
      </c>
      <c r="D835" s="270">
        <v>0</v>
      </c>
      <c r="E835" s="270">
        <v>0</v>
      </c>
      <c r="F835" s="270">
        <v>0</v>
      </c>
      <c r="G835" s="270">
        <v>0</v>
      </c>
      <c r="H835" s="270">
        <f t="shared" ref="H835:H898" si="14">IFERROR(CEILING(+I835*(1+((+I835/G835-1)/3)),1000000),0)</f>
        <v>0</v>
      </c>
      <c r="I835" s="270">
        <v>0</v>
      </c>
    </row>
    <row r="836" spans="1:9" hidden="1" x14ac:dyDescent="0.2">
      <c r="A836" s="271">
        <v>242505</v>
      </c>
      <c r="B836" s="271" t="s">
        <v>659</v>
      </c>
      <c r="C836" s="272">
        <v>0</v>
      </c>
      <c r="D836" s="272">
        <v>0</v>
      </c>
      <c r="E836" s="272">
        <v>0</v>
      </c>
      <c r="F836" s="272">
        <v>0</v>
      </c>
      <c r="G836" s="272">
        <v>0</v>
      </c>
      <c r="H836" s="272">
        <f t="shared" si="14"/>
        <v>0</v>
      </c>
      <c r="I836" s="272">
        <v>0</v>
      </c>
    </row>
    <row r="837" spans="1:9" hidden="1" x14ac:dyDescent="0.2">
      <c r="A837" s="271">
        <v>242510</v>
      </c>
      <c r="B837" s="271" t="s">
        <v>660</v>
      </c>
      <c r="C837" s="272">
        <v>0</v>
      </c>
      <c r="D837" s="272">
        <v>0</v>
      </c>
      <c r="E837" s="272">
        <v>0</v>
      </c>
      <c r="F837" s="272">
        <v>0</v>
      </c>
      <c r="G837" s="272">
        <v>0</v>
      </c>
      <c r="H837" s="272">
        <f t="shared" si="14"/>
        <v>0</v>
      </c>
      <c r="I837" s="272">
        <v>0</v>
      </c>
    </row>
    <row r="838" spans="1:9" hidden="1" x14ac:dyDescent="0.2">
      <c r="A838" s="271">
        <v>242515</v>
      </c>
      <c r="B838" s="271" t="s">
        <v>661</v>
      </c>
      <c r="C838" s="272">
        <v>0</v>
      </c>
      <c r="D838" s="272">
        <v>0</v>
      </c>
      <c r="E838" s="272">
        <v>0</v>
      </c>
      <c r="F838" s="272">
        <v>0</v>
      </c>
      <c r="G838" s="272">
        <v>0</v>
      </c>
      <c r="H838" s="272">
        <f t="shared" si="14"/>
        <v>0</v>
      </c>
      <c r="I838" s="272">
        <v>0</v>
      </c>
    </row>
    <row r="839" spans="1:9" hidden="1" x14ac:dyDescent="0.2">
      <c r="A839" s="271">
        <v>242520</v>
      </c>
      <c r="B839" s="271" t="s">
        <v>662</v>
      </c>
      <c r="C839" s="272">
        <v>0</v>
      </c>
      <c r="D839" s="272">
        <v>0</v>
      </c>
      <c r="E839" s="272">
        <v>0</v>
      </c>
      <c r="F839" s="272">
        <v>0</v>
      </c>
      <c r="G839" s="272">
        <v>0</v>
      </c>
      <c r="H839" s="272">
        <f t="shared" si="14"/>
        <v>0</v>
      </c>
      <c r="I839" s="272">
        <v>0</v>
      </c>
    </row>
    <row r="840" spans="1:9" hidden="1" x14ac:dyDescent="0.2">
      <c r="A840" s="271">
        <v>242525</v>
      </c>
      <c r="B840" s="271" t="s">
        <v>663</v>
      </c>
      <c r="C840" s="272">
        <v>0</v>
      </c>
      <c r="D840" s="272">
        <v>0</v>
      </c>
      <c r="E840" s="272">
        <v>0</v>
      </c>
      <c r="F840" s="272">
        <v>0</v>
      </c>
      <c r="G840" s="272">
        <v>0</v>
      </c>
      <c r="H840" s="272">
        <f t="shared" si="14"/>
        <v>0</v>
      </c>
      <c r="I840" s="272">
        <v>0</v>
      </c>
    </row>
    <row r="841" spans="1:9" hidden="1" x14ac:dyDescent="0.2">
      <c r="A841" s="271">
        <v>242595</v>
      </c>
      <c r="B841" s="271" t="s">
        <v>664</v>
      </c>
      <c r="C841" s="272">
        <v>0</v>
      </c>
      <c r="D841" s="272">
        <v>0</v>
      </c>
      <c r="E841" s="272">
        <v>0</v>
      </c>
      <c r="F841" s="272">
        <v>0</v>
      </c>
      <c r="G841" s="272">
        <v>0</v>
      </c>
      <c r="H841" s="272">
        <f t="shared" si="14"/>
        <v>0</v>
      </c>
      <c r="I841" s="272">
        <v>0</v>
      </c>
    </row>
    <row r="842" spans="1:9" x14ac:dyDescent="0.2">
      <c r="A842" s="269">
        <v>243000</v>
      </c>
      <c r="B842" s="269" t="s">
        <v>665</v>
      </c>
      <c r="C842" s="270">
        <v>260294.8</v>
      </c>
      <c r="D842" s="270">
        <v>1104814.8</v>
      </c>
      <c r="E842" s="270">
        <v>445149.8</v>
      </c>
      <c r="F842" s="270">
        <v>714431.8</v>
      </c>
      <c r="G842" s="270">
        <v>737128.8</v>
      </c>
      <c r="H842" s="270">
        <f t="shared" si="14"/>
        <v>2000000</v>
      </c>
      <c r="I842" s="270">
        <v>954225.8</v>
      </c>
    </row>
    <row r="843" spans="1:9" hidden="1" x14ac:dyDescent="0.2">
      <c r="A843" s="271">
        <v>243005</v>
      </c>
      <c r="B843" s="271" t="s">
        <v>666</v>
      </c>
      <c r="C843" s="272">
        <v>0</v>
      </c>
      <c r="D843" s="272">
        <v>0</v>
      </c>
      <c r="E843" s="272">
        <v>0</v>
      </c>
      <c r="F843" s="272">
        <v>0</v>
      </c>
      <c r="G843" s="272">
        <v>0</v>
      </c>
      <c r="H843" s="272">
        <f t="shared" si="14"/>
        <v>0</v>
      </c>
      <c r="I843" s="272">
        <v>0</v>
      </c>
    </row>
    <row r="844" spans="1:9" x14ac:dyDescent="0.2">
      <c r="A844" s="271">
        <v>243010</v>
      </c>
      <c r="B844" s="271" t="s">
        <v>667</v>
      </c>
      <c r="C844" s="272">
        <v>12750</v>
      </c>
      <c r="D844" s="272">
        <v>21524</v>
      </c>
      <c r="E844" s="272">
        <v>10062</v>
      </c>
      <c r="F844" s="272">
        <v>116484</v>
      </c>
      <c r="G844" s="272">
        <v>12387</v>
      </c>
      <c r="H844" s="272">
        <f t="shared" si="14"/>
        <v>1000000</v>
      </c>
      <c r="I844" s="272">
        <v>7498</v>
      </c>
    </row>
    <row r="845" spans="1:9" x14ac:dyDescent="0.2">
      <c r="A845" s="271">
        <v>243015</v>
      </c>
      <c r="B845" s="271" t="s">
        <v>668</v>
      </c>
      <c r="C845" s="272">
        <v>12443</v>
      </c>
      <c r="D845" s="272">
        <v>212181</v>
      </c>
      <c r="E845" s="272">
        <v>26915</v>
      </c>
      <c r="F845" s="272">
        <v>88065</v>
      </c>
      <c r="G845" s="272">
        <v>64536</v>
      </c>
      <c r="H845" s="272">
        <f t="shared" si="14"/>
        <v>1000000</v>
      </c>
      <c r="I845" s="272">
        <v>64522</v>
      </c>
    </row>
    <row r="846" spans="1:9" x14ac:dyDescent="0.2">
      <c r="A846" s="271">
        <v>243020</v>
      </c>
      <c r="B846" s="271" t="s">
        <v>669</v>
      </c>
      <c r="C846" s="272">
        <v>108592</v>
      </c>
      <c r="D846" s="272">
        <v>166370</v>
      </c>
      <c r="E846" s="272">
        <v>128012</v>
      </c>
      <c r="F846" s="272">
        <v>133544</v>
      </c>
      <c r="G846" s="272">
        <v>109487</v>
      </c>
      <c r="H846" s="272">
        <f t="shared" si="14"/>
        <v>1000000</v>
      </c>
      <c r="I846" s="272">
        <v>82746</v>
      </c>
    </row>
    <row r="847" spans="1:9" x14ac:dyDescent="0.2">
      <c r="A847" s="271">
        <v>243095</v>
      </c>
      <c r="B847" s="271" t="s">
        <v>670</v>
      </c>
      <c r="C847" s="272">
        <v>126509.8</v>
      </c>
      <c r="D847" s="272">
        <v>704739.8</v>
      </c>
      <c r="E847" s="272">
        <v>280160.8</v>
      </c>
      <c r="F847" s="272">
        <v>376338.8</v>
      </c>
      <c r="G847" s="272">
        <v>550718.80000000005</v>
      </c>
      <c r="H847" s="272">
        <f t="shared" si="14"/>
        <v>1000000</v>
      </c>
      <c r="I847" s="272">
        <v>799459.8</v>
      </c>
    </row>
    <row r="848" spans="1:9" x14ac:dyDescent="0.2">
      <c r="A848" s="269">
        <v>243500</v>
      </c>
      <c r="B848" s="269" t="s">
        <v>671</v>
      </c>
      <c r="C848" s="270">
        <v>7879233.5</v>
      </c>
      <c r="D848" s="270">
        <v>6665175.5</v>
      </c>
      <c r="E848" s="270">
        <v>8990457.5</v>
      </c>
      <c r="F848" s="270">
        <v>9168292.5</v>
      </c>
      <c r="G848" s="270">
        <v>9298581.5</v>
      </c>
      <c r="H848" s="270">
        <f t="shared" si="14"/>
        <v>6000000</v>
      </c>
      <c r="I848" s="270">
        <v>5827867.5</v>
      </c>
    </row>
    <row r="849" spans="1:9" x14ac:dyDescent="0.2">
      <c r="A849" s="271">
        <v>243505</v>
      </c>
      <c r="B849" s="271" t="s">
        <v>672</v>
      </c>
      <c r="C849" s="272">
        <v>3126000</v>
      </c>
      <c r="D849" s="272">
        <v>2217000</v>
      </c>
      <c r="E849" s="272">
        <v>4851000</v>
      </c>
      <c r="F849" s="272">
        <v>4920000</v>
      </c>
      <c r="G849" s="272">
        <v>5682000</v>
      </c>
      <c r="H849" s="272">
        <f t="shared" si="14"/>
        <v>5000000</v>
      </c>
      <c r="I849" s="272">
        <v>5048000</v>
      </c>
    </row>
    <row r="850" spans="1:9" hidden="1" x14ac:dyDescent="0.2">
      <c r="A850" s="271">
        <v>243510</v>
      </c>
      <c r="B850" s="271" t="s">
        <v>673</v>
      </c>
      <c r="C850" s="272">
        <v>0</v>
      </c>
      <c r="D850" s="272">
        <v>0</v>
      </c>
      <c r="E850" s="272">
        <v>0</v>
      </c>
      <c r="F850" s="272">
        <v>0</v>
      </c>
      <c r="G850" s="272">
        <v>0</v>
      </c>
      <c r="H850" s="272">
        <f t="shared" si="14"/>
        <v>0</v>
      </c>
      <c r="I850" s="272">
        <v>0</v>
      </c>
    </row>
    <row r="851" spans="1:9" x14ac:dyDescent="0.2">
      <c r="A851" s="271">
        <v>243515</v>
      </c>
      <c r="B851" s="271" t="s">
        <v>497</v>
      </c>
      <c r="C851" s="272">
        <v>61763</v>
      </c>
      <c r="D851" s="272">
        <v>147149</v>
      </c>
      <c r="E851" s="272">
        <v>781989</v>
      </c>
      <c r="F851" s="272">
        <v>119644</v>
      </c>
      <c r="G851" s="272">
        <v>232154</v>
      </c>
      <c r="H851" s="272">
        <f t="shared" si="14"/>
        <v>1000000</v>
      </c>
      <c r="I851" s="272">
        <v>222349</v>
      </c>
    </row>
    <row r="852" spans="1:9" hidden="1" x14ac:dyDescent="0.2">
      <c r="A852" s="271">
        <v>243520</v>
      </c>
      <c r="B852" s="271" t="s">
        <v>498</v>
      </c>
      <c r="C852" s="272">
        <v>0</v>
      </c>
      <c r="D852" s="272">
        <v>0</v>
      </c>
      <c r="E852" s="272">
        <v>0</v>
      </c>
      <c r="F852" s="272">
        <v>0</v>
      </c>
      <c r="G852" s="272">
        <v>0</v>
      </c>
      <c r="H852" s="272">
        <f t="shared" si="14"/>
        <v>0</v>
      </c>
      <c r="I852" s="272">
        <v>0</v>
      </c>
    </row>
    <row r="853" spans="1:9" x14ac:dyDescent="0.2">
      <c r="A853" s="271">
        <v>243525</v>
      </c>
      <c r="B853" s="271" t="s">
        <v>674</v>
      </c>
      <c r="C853" s="272">
        <v>460364</v>
      </c>
      <c r="D853" s="272">
        <v>101635.5</v>
      </c>
      <c r="E853" s="272">
        <v>17066.5</v>
      </c>
      <c r="F853" s="272">
        <v>58496.5</v>
      </c>
      <c r="G853" s="272">
        <v>104363.5</v>
      </c>
      <c r="H853" s="272">
        <f t="shared" si="14"/>
        <v>1000000</v>
      </c>
      <c r="I853" s="272">
        <v>49165.5</v>
      </c>
    </row>
    <row r="854" spans="1:9" hidden="1" x14ac:dyDescent="0.2">
      <c r="A854" s="271">
        <v>243530</v>
      </c>
      <c r="B854" s="271" t="s">
        <v>564</v>
      </c>
      <c r="C854" s="272">
        <v>0</v>
      </c>
      <c r="D854" s="272">
        <v>0</v>
      </c>
      <c r="E854" s="272">
        <v>0</v>
      </c>
      <c r="F854" s="272">
        <v>0</v>
      </c>
      <c r="G854" s="272">
        <v>0</v>
      </c>
      <c r="H854" s="272">
        <f t="shared" si="14"/>
        <v>0</v>
      </c>
      <c r="I854" s="272">
        <v>0</v>
      </c>
    </row>
    <row r="855" spans="1:9" x14ac:dyDescent="0.2">
      <c r="A855" s="271">
        <v>243535</v>
      </c>
      <c r="B855" s="271" t="s">
        <v>675</v>
      </c>
      <c r="C855" s="272">
        <v>2112639</v>
      </c>
      <c r="D855" s="272">
        <v>2821750</v>
      </c>
      <c r="E855" s="272">
        <v>2242535</v>
      </c>
      <c r="F855" s="272">
        <v>1887136</v>
      </c>
      <c r="G855" s="272">
        <v>1400865</v>
      </c>
      <c r="H855" s="272">
        <f t="shared" si="14"/>
        <v>1000000</v>
      </c>
      <c r="I855" s="272">
        <v>341310</v>
      </c>
    </row>
    <row r="856" spans="1:9" hidden="1" x14ac:dyDescent="0.2">
      <c r="A856" s="271">
        <v>243540</v>
      </c>
      <c r="B856" s="271" t="s">
        <v>676</v>
      </c>
      <c r="C856" s="272">
        <v>1301706.5</v>
      </c>
      <c r="D856" s="272">
        <v>0</v>
      </c>
      <c r="E856" s="272">
        <v>0</v>
      </c>
      <c r="F856" s="272">
        <v>925264</v>
      </c>
      <c r="G856" s="272">
        <v>706341</v>
      </c>
      <c r="H856" s="272">
        <f t="shared" si="14"/>
        <v>0</v>
      </c>
      <c r="I856" s="272">
        <v>0</v>
      </c>
    </row>
    <row r="857" spans="1:9" hidden="1" x14ac:dyDescent="0.2">
      <c r="A857" s="271">
        <v>243545</v>
      </c>
      <c r="B857" s="271" t="s">
        <v>677</v>
      </c>
      <c r="C857" s="272">
        <v>0</v>
      </c>
      <c r="D857" s="272">
        <v>400</v>
      </c>
      <c r="E857" s="272">
        <v>400</v>
      </c>
      <c r="F857" s="272">
        <v>400</v>
      </c>
      <c r="G857" s="272">
        <v>0</v>
      </c>
      <c r="H857" s="272">
        <f t="shared" si="14"/>
        <v>0</v>
      </c>
      <c r="I857" s="272">
        <v>400</v>
      </c>
    </row>
    <row r="858" spans="1:9" hidden="1" x14ac:dyDescent="0.2">
      <c r="A858" s="271">
        <v>243550</v>
      </c>
      <c r="B858" s="271" t="s">
        <v>678</v>
      </c>
      <c r="C858" s="272">
        <v>0</v>
      </c>
      <c r="D858" s="272">
        <v>0</v>
      </c>
      <c r="E858" s="272">
        <v>0</v>
      </c>
      <c r="F858" s="272">
        <v>0</v>
      </c>
      <c r="G858" s="272">
        <v>0</v>
      </c>
      <c r="H858" s="272">
        <f t="shared" si="14"/>
        <v>0</v>
      </c>
      <c r="I858" s="272">
        <v>0</v>
      </c>
    </row>
    <row r="859" spans="1:9" hidden="1" x14ac:dyDescent="0.2">
      <c r="A859" s="271">
        <v>243555</v>
      </c>
      <c r="B859" s="271" t="s">
        <v>679</v>
      </c>
      <c r="C859" s="272">
        <v>0</v>
      </c>
      <c r="D859" s="272">
        <v>0</v>
      </c>
      <c r="E859" s="272">
        <v>0</v>
      </c>
      <c r="F859" s="272">
        <v>0</v>
      </c>
      <c r="G859" s="272">
        <v>0</v>
      </c>
      <c r="H859" s="272">
        <f t="shared" si="14"/>
        <v>0</v>
      </c>
      <c r="I859" s="272">
        <v>0</v>
      </c>
    </row>
    <row r="860" spans="1:9" hidden="1" x14ac:dyDescent="0.2">
      <c r="A860" s="271">
        <v>243560</v>
      </c>
      <c r="B860" s="271" t="s">
        <v>680</v>
      </c>
      <c r="C860" s="272">
        <v>0</v>
      </c>
      <c r="D860" s="272">
        <v>0</v>
      </c>
      <c r="E860" s="272">
        <v>0</v>
      </c>
      <c r="F860" s="272">
        <v>0</v>
      </c>
      <c r="G860" s="272">
        <v>0</v>
      </c>
      <c r="H860" s="272">
        <f t="shared" si="14"/>
        <v>0</v>
      </c>
      <c r="I860" s="272">
        <v>0</v>
      </c>
    </row>
    <row r="861" spans="1:9" hidden="1" x14ac:dyDescent="0.2">
      <c r="A861" s="271">
        <v>243565</v>
      </c>
      <c r="B861" s="271" t="s">
        <v>681</v>
      </c>
      <c r="C861" s="272">
        <v>0</v>
      </c>
      <c r="D861" s="272">
        <v>0</v>
      </c>
      <c r="E861" s="272">
        <v>0</v>
      </c>
      <c r="F861" s="272">
        <v>0</v>
      </c>
      <c r="G861" s="272">
        <v>0</v>
      </c>
      <c r="H861" s="272">
        <f t="shared" si="14"/>
        <v>0</v>
      </c>
      <c r="I861" s="272">
        <v>0</v>
      </c>
    </row>
    <row r="862" spans="1:9" hidden="1" x14ac:dyDescent="0.2">
      <c r="A862" s="271">
        <v>243570</v>
      </c>
      <c r="B862" s="271" t="s">
        <v>682</v>
      </c>
      <c r="C862" s="272">
        <v>0</v>
      </c>
      <c r="D862" s="272">
        <v>0</v>
      </c>
      <c r="E862" s="272">
        <v>0</v>
      </c>
      <c r="F862" s="272">
        <v>0</v>
      </c>
      <c r="G862" s="272">
        <v>0</v>
      </c>
      <c r="H862" s="272">
        <f t="shared" si="14"/>
        <v>0</v>
      </c>
      <c r="I862" s="272">
        <v>0</v>
      </c>
    </row>
    <row r="863" spans="1:9" x14ac:dyDescent="0.2">
      <c r="A863" s="271">
        <v>243575</v>
      </c>
      <c r="B863" s="271" t="s">
        <v>683</v>
      </c>
      <c r="C863" s="272">
        <v>813453</v>
      </c>
      <c r="D863" s="272">
        <v>1375575</v>
      </c>
      <c r="E863" s="272">
        <v>1096146</v>
      </c>
      <c r="F863" s="272">
        <v>1256601</v>
      </c>
      <c r="G863" s="272">
        <v>1171181</v>
      </c>
      <c r="H863" s="272">
        <f t="shared" si="14"/>
        <v>1000000</v>
      </c>
      <c r="I863" s="272">
        <v>165038</v>
      </c>
    </row>
    <row r="864" spans="1:9" hidden="1" x14ac:dyDescent="0.2">
      <c r="A864" s="271">
        <v>243580</v>
      </c>
      <c r="B864" s="271" t="s">
        <v>684</v>
      </c>
      <c r="C864" s="272">
        <v>0</v>
      </c>
      <c r="D864" s="272">
        <v>0</v>
      </c>
      <c r="E864" s="272">
        <v>0</v>
      </c>
      <c r="F864" s="272">
        <v>0</v>
      </c>
      <c r="G864" s="272">
        <v>0</v>
      </c>
      <c r="H864" s="272">
        <f t="shared" si="14"/>
        <v>0</v>
      </c>
      <c r="I864" s="272">
        <v>0</v>
      </c>
    </row>
    <row r="865" spans="1:9" hidden="1" x14ac:dyDescent="0.2">
      <c r="A865" s="271">
        <v>243585</v>
      </c>
      <c r="B865" s="271" t="s">
        <v>685</v>
      </c>
      <c r="C865" s="272">
        <v>3308</v>
      </c>
      <c r="D865" s="272">
        <v>1666</v>
      </c>
      <c r="E865" s="272">
        <v>1321</v>
      </c>
      <c r="F865" s="272">
        <v>751</v>
      </c>
      <c r="G865" s="272">
        <v>0</v>
      </c>
      <c r="H865" s="272">
        <f t="shared" si="14"/>
        <v>0</v>
      </c>
      <c r="I865" s="272">
        <v>1605</v>
      </c>
    </row>
    <row r="866" spans="1:9" x14ac:dyDescent="0.2">
      <c r="A866" s="269">
        <v>244000</v>
      </c>
      <c r="B866" s="269" t="s">
        <v>686</v>
      </c>
      <c r="C866" s="270">
        <v>11613413</v>
      </c>
      <c r="D866" s="270">
        <v>13242055</v>
      </c>
      <c r="E866" s="270">
        <v>6878645</v>
      </c>
      <c r="F866" s="270">
        <v>7310645</v>
      </c>
      <c r="G866" s="270">
        <v>7931645</v>
      </c>
      <c r="H866" s="270">
        <f t="shared" si="14"/>
        <v>22000000</v>
      </c>
      <c r="I866" s="270">
        <v>15999795</v>
      </c>
    </row>
    <row r="867" spans="1:9" hidden="1" x14ac:dyDescent="0.2">
      <c r="A867" s="271">
        <v>244005</v>
      </c>
      <c r="B867" s="271" t="s">
        <v>476</v>
      </c>
      <c r="C867" s="272">
        <v>0</v>
      </c>
      <c r="D867" s="272">
        <v>0</v>
      </c>
      <c r="E867" s="272">
        <v>0</v>
      </c>
      <c r="F867" s="272">
        <v>0</v>
      </c>
      <c r="G867" s="272">
        <v>0</v>
      </c>
      <c r="H867" s="272">
        <f t="shared" si="14"/>
        <v>0</v>
      </c>
      <c r="I867" s="272">
        <v>0</v>
      </c>
    </row>
    <row r="868" spans="1:9" hidden="1" x14ac:dyDescent="0.2">
      <c r="A868" s="271">
        <v>244010</v>
      </c>
      <c r="B868" s="271" t="s">
        <v>687</v>
      </c>
      <c r="C868" s="272">
        <v>413</v>
      </c>
      <c r="D868" s="272">
        <v>0</v>
      </c>
      <c r="E868" s="272">
        <v>11645</v>
      </c>
      <c r="F868" s="272">
        <v>1645</v>
      </c>
      <c r="G868" s="272">
        <v>0</v>
      </c>
      <c r="H868" s="272">
        <f t="shared" si="14"/>
        <v>0</v>
      </c>
      <c r="I868" s="272">
        <v>1645</v>
      </c>
    </row>
    <row r="869" spans="1:9" x14ac:dyDescent="0.2">
      <c r="A869" s="271">
        <v>244015</v>
      </c>
      <c r="B869" s="271" t="s">
        <v>688</v>
      </c>
      <c r="C869" s="272">
        <v>11613000</v>
      </c>
      <c r="D869" s="272">
        <v>13242055</v>
      </c>
      <c r="E869" s="272">
        <v>6867000</v>
      </c>
      <c r="F869" s="272">
        <v>7309000</v>
      </c>
      <c r="G869" s="272">
        <v>7930000</v>
      </c>
      <c r="H869" s="272">
        <f t="shared" si="14"/>
        <v>22000000</v>
      </c>
      <c r="I869" s="272">
        <v>15998150</v>
      </c>
    </row>
    <row r="870" spans="1:9" hidden="1" x14ac:dyDescent="0.2">
      <c r="A870" s="271">
        <v>244020</v>
      </c>
      <c r="B870" s="271" t="s">
        <v>689</v>
      </c>
      <c r="C870" s="272">
        <v>0</v>
      </c>
      <c r="D870" s="272">
        <v>0</v>
      </c>
      <c r="E870" s="272">
        <v>0</v>
      </c>
      <c r="F870" s="272">
        <v>0</v>
      </c>
      <c r="G870" s="272">
        <v>0</v>
      </c>
      <c r="H870" s="272">
        <f t="shared" si="14"/>
        <v>0</v>
      </c>
      <c r="I870" s="272">
        <v>0</v>
      </c>
    </row>
    <row r="871" spans="1:9" hidden="1" x14ac:dyDescent="0.2">
      <c r="A871" s="271">
        <v>244025</v>
      </c>
      <c r="B871" s="271" t="s">
        <v>690</v>
      </c>
      <c r="C871" s="272">
        <v>0</v>
      </c>
      <c r="D871" s="272">
        <v>0</v>
      </c>
      <c r="E871" s="272">
        <v>0</v>
      </c>
      <c r="F871" s="272">
        <v>0</v>
      </c>
      <c r="G871" s="272">
        <v>0</v>
      </c>
      <c r="H871" s="272">
        <f t="shared" si="14"/>
        <v>0</v>
      </c>
      <c r="I871" s="272">
        <v>0</v>
      </c>
    </row>
    <row r="872" spans="1:9" hidden="1" x14ac:dyDescent="0.2">
      <c r="A872" s="271">
        <v>244030</v>
      </c>
      <c r="B872" s="271" t="s">
        <v>642</v>
      </c>
      <c r="C872" s="272">
        <v>0</v>
      </c>
      <c r="D872" s="272">
        <v>0</v>
      </c>
      <c r="E872" s="272">
        <v>0</v>
      </c>
      <c r="F872" s="272">
        <v>0</v>
      </c>
      <c r="G872" s="272">
        <v>0</v>
      </c>
      <c r="H872" s="272">
        <f t="shared" si="14"/>
        <v>0</v>
      </c>
      <c r="I872" s="272">
        <v>0</v>
      </c>
    </row>
    <row r="873" spans="1:9" hidden="1" x14ac:dyDescent="0.2">
      <c r="A873" s="271">
        <v>244035</v>
      </c>
      <c r="B873" s="271" t="s">
        <v>691</v>
      </c>
      <c r="C873" s="272">
        <v>0</v>
      </c>
      <c r="D873" s="272">
        <v>0</v>
      </c>
      <c r="E873" s="272">
        <v>0</v>
      </c>
      <c r="F873" s="272">
        <v>0</v>
      </c>
      <c r="G873" s="272">
        <v>0</v>
      </c>
      <c r="H873" s="272">
        <f t="shared" si="14"/>
        <v>0</v>
      </c>
      <c r="I873" s="272">
        <v>0</v>
      </c>
    </row>
    <row r="874" spans="1:9" hidden="1" x14ac:dyDescent="0.2">
      <c r="A874" s="271">
        <v>244040</v>
      </c>
      <c r="B874" s="271" t="s">
        <v>692</v>
      </c>
      <c r="C874" s="272">
        <v>0</v>
      </c>
      <c r="D874" s="272">
        <v>0</v>
      </c>
      <c r="E874" s="272">
        <v>0</v>
      </c>
      <c r="F874" s="272">
        <v>0</v>
      </c>
      <c r="G874" s="272">
        <v>0</v>
      </c>
      <c r="H874" s="272">
        <f t="shared" si="14"/>
        <v>0</v>
      </c>
      <c r="I874" s="272">
        <v>0</v>
      </c>
    </row>
    <row r="875" spans="1:9" hidden="1" x14ac:dyDescent="0.2">
      <c r="A875" s="271">
        <v>244045</v>
      </c>
      <c r="B875" s="271" t="s">
        <v>693</v>
      </c>
      <c r="C875" s="272">
        <v>0</v>
      </c>
      <c r="D875" s="272">
        <v>0</v>
      </c>
      <c r="E875" s="272">
        <v>0</v>
      </c>
      <c r="F875" s="272">
        <v>0</v>
      </c>
      <c r="G875" s="272">
        <v>0</v>
      </c>
      <c r="H875" s="272">
        <f t="shared" si="14"/>
        <v>0</v>
      </c>
      <c r="I875" s="272">
        <v>0</v>
      </c>
    </row>
    <row r="876" spans="1:9" hidden="1" x14ac:dyDescent="0.2">
      <c r="A876" s="271">
        <v>244050</v>
      </c>
      <c r="B876" s="271" t="s">
        <v>694</v>
      </c>
      <c r="C876" s="272">
        <v>0</v>
      </c>
      <c r="D876" s="272">
        <v>0</v>
      </c>
      <c r="E876" s="272">
        <v>0</v>
      </c>
      <c r="F876" s="272">
        <v>0</v>
      </c>
      <c r="G876" s="272">
        <v>0</v>
      </c>
      <c r="H876" s="272">
        <f t="shared" si="14"/>
        <v>0</v>
      </c>
      <c r="I876" s="272">
        <v>0</v>
      </c>
    </row>
    <row r="877" spans="1:9" hidden="1" x14ac:dyDescent="0.2">
      <c r="A877" s="271">
        <v>244055</v>
      </c>
      <c r="B877" s="271" t="s">
        <v>695</v>
      </c>
      <c r="C877" s="272">
        <v>0</v>
      </c>
      <c r="D877" s="272">
        <v>0</v>
      </c>
      <c r="E877" s="272">
        <v>0</v>
      </c>
      <c r="F877" s="272">
        <v>0</v>
      </c>
      <c r="G877" s="272">
        <v>0</v>
      </c>
      <c r="H877" s="272">
        <f t="shared" si="14"/>
        <v>0</v>
      </c>
      <c r="I877" s="272">
        <v>0</v>
      </c>
    </row>
    <row r="878" spans="1:9" hidden="1" x14ac:dyDescent="0.2">
      <c r="A878" s="271">
        <v>244095</v>
      </c>
      <c r="B878" s="271" t="s">
        <v>444</v>
      </c>
      <c r="C878" s="272">
        <v>0</v>
      </c>
      <c r="D878" s="272">
        <v>0</v>
      </c>
      <c r="E878" s="272">
        <v>0</v>
      </c>
      <c r="F878" s="272">
        <v>0</v>
      </c>
      <c r="G878" s="272">
        <v>0</v>
      </c>
      <c r="H878" s="272">
        <f t="shared" si="14"/>
        <v>0</v>
      </c>
      <c r="I878" s="272">
        <v>0</v>
      </c>
    </row>
    <row r="879" spans="1:9" x14ac:dyDescent="0.2">
      <c r="A879" s="269">
        <v>244500</v>
      </c>
      <c r="B879" s="269" t="s">
        <v>696</v>
      </c>
      <c r="C879" s="270">
        <v>109116226.36</v>
      </c>
      <c r="D879" s="270">
        <v>223180850.36000001</v>
      </c>
      <c r="E879" s="270">
        <v>214381915.36000001</v>
      </c>
      <c r="F879" s="270">
        <v>194887329</v>
      </c>
      <c r="G879" s="270">
        <v>155322248</v>
      </c>
      <c r="H879" s="270">
        <f t="shared" si="14"/>
        <v>173000000</v>
      </c>
      <c r="I879" s="270">
        <v>167708931</v>
      </c>
    </row>
    <row r="880" spans="1:9" hidden="1" x14ac:dyDescent="0.2">
      <c r="A880" s="271">
        <v>244505</v>
      </c>
      <c r="B880" s="271" t="s">
        <v>697</v>
      </c>
      <c r="C880" s="272">
        <v>0</v>
      </c>
      <c r="D880" s="272">
        <v>0</v>
      </c>
      <c r="E880" s="272">
        <v>0</v>
      </c>
      <c r="F880" s="272">
        <v>0</v>
      </c>
      <c r="G880" s="272">
        <v>0</v>
      </c>
      <c r="H880" s="272">
        <f t="shared" si="14"/>
        <v>0</v>
      </c>
      <c r="I880" s="272">
        <v>0</v>
      </c>
    </row>
    <row r="881" spans="1:9" x14ac:dyDescent="0.2">
      <c r="A881" s="271">
        <v>244510</v>
      </c>
      <c r="B881" s="271" t="s">
        <v>698</v>
      </c>
      <c r="C881" s="272">
        <v>14600</v>
      </c>
      <c r="D881" s="272">
        <v>14600</v>
      </c>
      <c r="E881" s="272">
        <v>14600</v>
      </c>
      <c r="F881" s="272">
        <v>14600</v>
      </c>
      <c r="G881" s="272">
        <v>14600</v>
      </c>
      <c r="H881" s="272">
        <f t="shared" si="14"/>
        <v>1000000</v>
      </c>
      <c r="I881" s="272">
        <v>14600</v>
      </c>
    </row>
    <row r="882" spans="1:9" x14ac:dyDescent="0.2">
      <c r="A882" s="271">
        <v>244595</v>
      </c>
      <c r="B882" s="271" t="s">
        <v>444</v>
      </c>
      <c r="C882" s="272">
        <v>109101626.36</v>
      </c>
      <c r="D882" s="272">
        <v>223166250.36000001</v>
      </c>
      <c r="E882" s="272">
        <v>214367315.36000001</v>
      </c>
      <c r="F882" s="272">
        <v>194872729</v>
      </c>
      <c r="G882" s="272">
        <v>155307648</v>
      </c>
      <c r="H882" s="272">
        <f t="shared" si="14"/>
        <v>173000000</v>
      </c>
      <c r="I882" s="272">
        <v>167694331</v>
      </c>
    </row>
    <row r="883" spans="1:9" x14ac:dyDescent="0.2">
      <c r="A883" s="269">
        <v>245000</v>
      </c>
      <c r="B883" s="269" t="s">
        <v>699</v>
      </c>
      <c r="C883" s="270">
        <v>11501200</v>
      </c>
      <c r="D883" s="270">
        <v>10535500</v>
      </c>
      <c r="E883" s="270">
        <v>14760738</v>
      </c>
      <c r="F883" s="270">
        <v>14893700</v>
      </c>
      <c r="G883" s="270">
        <v>16786700</v>
      </c>
      <c r="H883" s="270">
        <f t="shared" si="14"/>
        <v>15000000</v>
      </c>
      <c r="I883" s="270">
        <v>15127200</v>
      </c>
    </row>
    <row r="884" spans="1:9" x14ac:dyDescent="0.2">
      <c r="A884" s="271">
        <v>245005</v>
      </c>
      <c r="B884" s="271" t="s">
        <v>700</v>
      </c>
      <c r="C884" s="272">
        <v>3714700</v>
      </c>
      <c r="D884" s="272">
        <v>3413200</v>
      </c>
      <c r="E884" s="272">
        <v>4755645</v>
      </c>
      <c r="F884" s="272">
        <v>4810500</v>
      </c>
      <c r="G884" s="272">
        <v>5435500</v>
      </c>
      <c r="H884" s="272">
        <f t="shared" si="14"/>
        <v>5000000</v>
      </c>
      <c r="I884" s="272">
        <v>4789200</v>
      </c>
    </row>
    <row r="885" spans="1:9" x14ac:dyDescent="0.2">
      <c r="A885" s="271">
        <v>245010</v>
      </c>
      <c r="B885" s="271" t="s">
        <v>701</v>
      </c>
      <c r="C885" s="272">
        <v>4955200</v>
      </c>
      <c r="D885" s="272">
        <v>4523300</v>
      </c>
      <c r="E885" s="272">
        <v>6343551</v>
      </c>
      <c r="F885" s="272">
        <v>6426100</v>
      </c>
      <c r="G885" s="272">
        <v>7254300</v>
      </c>
      <c r="H885" s="272">
        <f t="shared" si="14"/>
        <v>7000000</v>
      </c>
      <c r="I885" s="272">
        <v>6356100</v>
      </c>
    </row>
    <row r="886" spans="1:9" x14ac:dyDescent="0.2">
      <c r="A886" s="271">
        <v>245015</v>
      </c>
      <c r="B886" s="271" t="s">
        <v>702</v>
      </c>
      <c r="C886" s="272">
        <v>155800</v>
      </c>
      <c r="D886" s="272">
        <v>140800</v>
      </c>
      <c r="E886" s="272">
        <v>179900</v>
      </c>
      <c r="F886" s="272">
        <v>192000</v>
      </c>
      <c r="G886" s="272">
        <v>181600</v>
      </c>
      <c r="H886" s="272">
        <f t="shared" si="14"/>
        <v>1000000</v>
      </c>
      <c r="I886" s="272">
        <v>150700</v>
      </c>
    </row>
    <row r="887" spans="1:9" x14ac:dyDescent="0.2">
      <c r="A887" s="271">
        <v>245020</v>
      </c>
      <c r="B887" s="271" t="s">
        <v>703</v>
      </c>
      <c r="C887" s="272">
        <v>2675500</v>
      </c>
      <c r="D887" s="272">
        <v>2458200</v>
      </c>
      <c r="E887" s="272">
        <v>3481642</v>
      </c>
      <c r="F887" s="272">
        <v>3465100</v>
      </c>
      <c r="G887" s="272">
        <v>3915300</v>
      </c>
      <c r="H887" s="272">
        <f t="shared" si="14"/>
        <v>4000000</v>
      </c>
      <c r="I887" s="272">
        <v>3831200</v>
      </c>
    </row>
    <row r="888" spans="1:9" hidden="1" x14ac:dyDescent="0.2">
      <c r="A888" s="271">
        <v>245025</v>
      </c>
      <c r="B888" s="271" t="s">
        <v>704</v>
      </c>
      <c r="C888" s="272">
        <v>0</v>
      </c>
      <c r="D888" s="272">
        <v>0</v>
      </c>
      <c r="E888" s="272">
        <v>0</v>
      </c>
      <c r="F888" s="272">
        <v>0</v>
      </c>
      <c r="G888" s="272">
        <v>0</v>
      </c>
      <c r="H888" s="272">
        <f t="shared" si="14"/>
        <v>0</v>
      </c>
      <c r="I888" s="272">
        <v>0</v>
      </c>
    </row>
    <row r="889" spans="1:9" hidden="1" x14ac:dyDescent="0.2">
      <c r="A889" s="271">
        <v>245030</v>
      </c>
      <c r="B889" s="271" t="s">
        <v>705</v>
      </c>
      <c r="C889" s="272">
        <v>0</v>
      </c>
      <c r="D889" s="272">
        <v>0</v>
      </c>
      <c r="E889" s="272">
        <v>0</v>
      </c>
      <c r="F889" s="272">
        <v>0</v>
      </c>
      <c r="G889" s="272">
        <v>0</v>
      </c>
      <c r="H889" s="272">
        <f t="shared" si="14"/>
        <v>0</v>
      </c>
      <c r="I889" s="272">
        <v>0</v>
      </c>
    </row>
    <row r="890" spans="1:9" hidden="1" x14ac:dyDescent="0.2">
      <c r="A890" s="271">
        <v>245035</v>
      </c>
      <c r="B890" s="271" t="s">
        <v>706</v>
      </c>
      <c r="C890" s="272">
        <v>0</v>
      </c>
      <c r="D890" s="272">
        <v>0</v>
      </c>
      <c r="E890" s="272">
        <v>0</v>
      </c>
      <c r="F890" s="272">
        <v>0</v>
      </c>
      <c r="G890" s="272">
        <v>0</v>
      </c>
      <c r="H890" s="272">
        <f t="shared" si="14"/>
        <v>0</v>
      </c>
      <c r="I890" s="272">
        <v>0</v>
      </c>
    </row>
    <row r="891" spans="1:9" hidden="1" x14ac:dyDescent="0.2">
      <c r="A891" s="271">
        <v>245040</v>
      </c>
      <c r="B891" s="271" t="s">
        <v>707</v>
      </c>
      <c r="C891" s="272">
        <v>0</v>
      </c>
      <c r="D891" s="272">
        <v>0</v>
      </c>
      <c r="E891" s="272">
        <v>0</v>
      </c>
      <c r="F891" s="272">
        <v>0</v>
      </c>
      <c r="G891" s="272">
        <v>0</v>
      </c>
      <c r="H891" s="272">
        <f t="shared" si="14"/>
        <v>0</v>
      </c>
      <c r="I891" s="272">
        <v>0</v>
      </c>
    </row>
    <row r="892" spans="1:9" hidden="1" x14ac:dyDescent="0.2">
      <c r="A892" s="271">
        <v>245045</v>
      </c>
      <c r="B892" s="271" t="s">
        <v>708</v>
      </c>
      <c r="C892" s="272">
        <v>0</v>
      </c>
      <c r="D892" s="272">
        <v>0</v>
      </c>
      <c r="E892" s="272">
        <v>0</v>
      </c>
      <c r="F892" s="272">
        <v>0</v>
      </c>
      <c r="G892" s="272">
        <v>0</v>
      </c>
      <c r="H892" s="272">
        <f t="shared" si="14"/>
        <v>0</v>
      </c>
      <c r="I892" s="272">
        <v>0</v>
      </c>
    </row>
    <row r="893" spans="1:9" hidden="1" x14ac:dyDescent="0.2">
      <c r="A893" s="271">
        <v>245050</v>
      </c>
      <c r="B893" s="271" t="s">
        <v>709</v>
      </c>
      <c r="C893" s="272">
        <v>0</v>
      </c>
      <c r="D893" s="272">
        <v>0</v>
      </c>
      <c r="E893" s="272">
        <v>0</v>
      </c>
      <c r="F893" s="272">
        <v>0</v>
      </c>
      <c r="G893" s="272">
        <v>0</v>
      </c>
      <c r="H893" s="272">
        <f t="shared" si="14"/>
        <v>0</v>
      </c>
      <c r="I893" s="272">
        <v>0</v>
      </c>
    </row>
    <row r="894" spans="1:9" hidden="1" x14ac:dyDescent="0.2">
      <c r="A894" s="271">
        <v>245095</v>
      </c>
      <c r="B894" s="271" t="s">
        <v>685</v>
      </c>
      <c r="C894" s="272">
        <v>0</v>
      </c>
      <c r="D894" s="272">
        <v>0</v>
      </c>
      <c r="E894" s="272">
        <v>0</v>
      </c>
      <c r="F894" s="272">
        <v>0</v>
      </c>
      <c r="G894" s="272">
        <v>0</v>
      </c>
      <c r="H894" s="272">
        <f t="shared" si="14"/>
        <v>0</v>
      </c>
      <c r="I894" s="272">
        <v>0</v>
      </c>
    </row>
    <row r="895" spans="1:9" hidden="1" x14ac:dyDescent="0.2">
      <c r="A895" s="269">
        <v>245500</v>
      </c>
      <c r="B895" s="269" t="s">
        <v>710</v>
      </c>
      <c r="C895" s="270">
        <v>0</v>
      </c>
      <c r="D895" s="270">
        <v>0</v>
      </c>
      <c r="E895" s="270">
        <v>0</v>
      </c>
      <c r="F895" s="270">
        <v>0</v>
      </c>
      <c r="G895" s="270">
        <v>0</v>
      </c>
      <c r="H895" s="270">
        <f t="shared" si="14"/>
        <v>0</v>
      </c>
      <c r="I895" s="270">
        <v>0</v>
      </c>
    </row>
    <row r="896" spans="1:9" hidden="1" x14ac:dyDescent="0.2">
      <c r="A896" s="271">
        <v>245505</v>
      </c>
      <c r="B896" s="271" t="s">
        <v>711</v>
      </c>
      <c r="C896" s="272">
        <v>0</v>
      </c>
      <c r="D896" s="272">
        <v>0</v>
      </c>
      <c r="E896" s="272">
        <v>0</v>
      </c>
      <c r="F896" s="272">
        <v>0</v>
      </c>
      <c r="G896" s="272">
        <v>0</v>
      </c>
      <c r="H896" s="272">
        <f t="shared" si="14"/>
        <v>0</v>
      </c>
      <c r="I896" s="272">
        <v>0</v>
      </c>
    </row>
    <row r="897" spans="1:9" hidden="1" x14ac:dyDescent="0.2">
      <c r="A897" s="271">
        <v>245510</v>
      </c>
      <c r="B897" s="271" t="s">
        <v>712</v>
      </c>
      <c r="C897" s="272">
        <v>0</v>
      </c>
      <c r="D897" s="272">
        <v>0</v>
      </c>
      <c r="E897" s="272">
        <v>0</v>
      </c>
      <c r="F897" s="272">
        <v>0</v>
      </c>
      <c r="G897" s="272">
        <v>0</v>
      </c>
      <c r="H897" s="272">
        <f t="shared" si="14"/>
        <v>0</v>
      </c>
      <c r="I897" s="272">
        <v>0</v>
      </c>
    </row>
    <row r="898" spans="1:9" hidden="1" x14ac:dyDescent="0.2">
      <c r="A898" s="271">
        <v>245515</v>
      </c>
      <c r="B898" s="271" t="s">
        <v>713</v>
      </c>
      <c r="C898" s="272">
        <v>0</v>
      </c>
      <c r="D898" s="272">
        <v>0</v>
      </c>
      <c r="E898" s="272">
        <v>0</v>
      </c>
      <c r="F898" s="272">
        <v>0</v>
      </c>
      <c r="G898" s="272">
        <v>0</v>
      </c>
      <c r="H898" s="272">
        <f t="shared" si="14"/>
        <v>0</v>
      </c>
      <c r="I898" s="272">
        <v>0</v>
      </c>
    </row>
    <row r="899" spans="1:9" hidden="1" x14ac:dyDescent="0.2">
      <c r="A899" s="271">
        <v>245520</v>
      </c>
      <c r="B899" s="271" t="s">
        <v>714</v>
      </c>
      <c r="C899" s="272">
        <v>0</v>
      </c>
      <c r="D899" s="272">
        <v>0</v>
      </c>
      <c r="E899" s="272">
        <v>0</v>
      </c>
      <c r="F899" s="272">
        <v>0</v>
      </c>
      <c r="G899" s="272">
        <v>0</v>
      </c>
      <c r="H899" s="272">
        <f t="shared" ref="H899:H924" si="15">IFERROR(CEILING(+I899*(1+((+I899/G899-1)/3)),1000000),0)</f>
        <v>0</v>
      </c>
      <c r="I899" s="272">
        <v>0</v>
      </c>
    </row>
    <row r="900" spans="1:9" hidden="1" x14ac:dyDescent="0.2">
      <c r="A900" s="271">
        <v>245525</v>
      </c>
      <c r="B900" s="271" t="s">
        <v>715</v>
      </c>
      <c r="C900" s="272">
        <v>0</v>
      </c>
      <c r="D900" s="272">
        <v>0</v>
      </c>
      <c r="E900" s="272">
        <v>0</v>
      </c>
      <c r="F900" s="272">
        <v>0</v>
      </c>
      <c r="G900" s="272">
        <v>0</v>
      </c>
      <c r="H900" s="272">
        <f t="shared" si="15"/>
        <v>0</v>
      </c>
      <c r="I900" s="272">
        <v>0</v>
      </c>
    </row>
    <row r="901" spans="1:9" hidden="1" x14ac:dyDescent="0.2">
      <c r="A901" s="271">
        <v>245530</v>
      </c>
      <c r="B901" s="271" t="s">
        <v>716</v>
      </c>
      <c r="C901" s="272">
        <v>0</v>
      </c>
      <c r="D901" s="272">
        <v>0</v>
      </c>
      <c r="E901" s="272">
        <v>0</v>
      </c>
      <c r="F901" s="272">
        <v>0</v>
      </c>
      <c r="G901" s="272">
        <v>0</v>
      </c>
      <c r="H901" s="272">
        <f t="shared" si="15"/>
        <v>0</v>
      </c>
      <c r="I901" s="272">
        <v>0</v>
      </c>
    </row>
    <row r="902" spans="1:9" hidden="1" x14ac:dyDescent="0.2">
      <c r="A902" s="271">
        <v>245535</v>
      </c>
      <c r="B902" s="271" t="s">
        <v>717</v>
      </c>
      <c r="C902" s="272">
        <v>0</v>
      </c>
      <c r="D902" s="272">
        <v>0</v>
      </c>
      <c r="E902" s="272">
        <v>0</v>
      </c>
      <c r="F902" s="272">
        <v>0</v>
      </c>
      <c r="G902" s="272">
        <v>0</v>
      </c>
      <c r="H902" s="272">
        <f t="shared" si="15"/>
        <v>0</v>
      </c>
      <c r="I902" s="272">
        <v>0</v>
      </c>
    </row>
    <row r="903" spans="1:9" hidden="1" x14ac:dyDescent="0.2">
      <c r="A903" s="271">
        <v>245595</v>
      </c>
      <c r="B903" s="271" t="s">
        <v>444</v>
      </c>
      <c r="C903" s="272">
        <v>0</v>
      </c>
      <c r="D903" s="272">
        <v>0</v>
      </c>
      <c r="E903" s="272">
        <v>0</v>
      </c>
      <c r="F903" s="272">
        <v>0</v>
      </c>
      <c r="G903" s="272">
        <v>0</v>
      </c>
      <c r="H903" s="272">
        <f t="shared" si="15"/>
        <v>0</v>
      </c>
      <c r="I903" s="272">
        <v>0</v>
      </c>
    </row>
    <row r="904" spans="1:9" hidden="1" x14ac:dyDescent="0.2">
      <c r="A904" s="269">
        <v>246000</v>
      </c>
      <c r="B904" s="269" t="s">
        <v>718</v>
      </c>
      <c r="C904" s="270">
        <v>0</v>
      </c>
      <c r="D904" s="270">
        <v>0</v>
      </c>
      <c r="E904" s="270">
        <v>0</v>
      </c>
      <c r="F904" s="270">
        <v>0</v>
      </c>
      <c r="G904" s="270">
        <v>0</v>
      </c>
      <c r="H904" s="270">
        <f t="shared" si="15"/>
        <v>0</v>
      </c>
      <c r="I904" s="270">
        <v>0</v>
      </c>
    </row>
    <row r="905" spans="1:9" hidden="1" x14ac:dyDescent="0.2">
      <c r="A905" s="271">
        <v>246005</v>
      </c>
      <c r="B905" s="271" t="s">
        <v>719</v>
      </c>
      <c r="C905" s="272">
        <v>0</v>
      </c>
      <c r="D905" s="272">
        <v>0</v>
      </c>
      <c r="E905" s="272">
        <v>0</v>
      </c>
      <c r="F905" s="272">
        <v>0</v>
      </c>
      <c r="G905" s="272">
        <v>0</v>
      </c>
      <c r="H905" s="272">
        <f t="shared" si="15"/>
        <v>0</v>
      </c>
      <c r="I905" s="272">
        <v>0</v>
      </c>
    </row>
    <row r="906" spans="1:9" hidden="1" x14ac:dyDescent="0.2">
      <c r="A906" s="271">
        <v>246010</v>
      </c>
      <c r="B906" s="271" t="s">
        <v>720</v>
      </c>
      <c r="C906" s="272">
        <v>0</v>
      </c>
      <c r="D906" s="272">
        <v>0</v>
      </c>
      <c r="E906" s="272">
        <v>0</v>
      </c>
      <c r="F906" s="272">
        <v>0</v>
      </c>
      <c r="G906" s="272">
        <v>0</v>
      </c>
      <c r="H906" s="272">
        <f t="shared" si="15"/>
        <v>0</v>
      </c>
      <c r="I906" s="272">
        <v>0</v>
      </c>
    </row>
    <row r="907" spans="1:9" hidden="1" x14ac:dyDescent="0.2">
      <c r="A907" s="271">
        <v>246015</v>
      </c>
      <c r="B907" s="271" t="s">
        <v>721</v>
      </c>
      <c r="C907" s="272">
        <v>0</v>
      </c>
      <c r="D907" s="272">
        <v>0</v>
      </c>
      <c r="E907" s="272">
        <v>0</v>
      </c>
      <c r="F907" s="272">
        <v>0</v>
      </c>
      <c r="G907" s="272">
        <v>0</v>
      </c>
      <c r="H907" s="272">
        <f t="shared" si="15"/>
        <v>0</v>
      </c>
      <c r="I907" s="272">
        <v>0</v>
      </c>
    </row>
    <row r="908" spans="1:9" hidden="1" x14ac:dyDescent="0.2">
      <c r="A908" s="271">
        <v>246020</v>
      </c>
      <c r="B908" s="271" t="s">
        <v>722</v>
      </c>
      <c r="C908" s="272">
        <v>0</v>
      </c>
      <c r="D908" s="272">
        <v>0</v>
      </c>
      <c r="E908" s="272">
        <v>0</v>
      </c>
      <c r="F908" s="272">
        <v>0</v>
      </c>
      <c r="G908" s="272">
        <v>0</v>
      </c>
      <c r="H908" s="272">
        <f t="shared" si="15"/>
        <v>0</v>
      </c>
      <c r="I908" s="272">
        <v>0</v>
      </c>
    </row>
    <row r="909" spans="1:9" hidden="1" x14ac:dyDescent="0.2">
      <c r="A909" s="271">
        <v>246025</v>
      </c>
      <c r="B909" s="271" t="s">
        <v>723</v>
      </c>
      <c r="C909" s="272">
        <v>0</v>
      </c>
      <c r="D909" s="272">
        <v>0</v>
      </c>
      <c r="E909" s="272">
        <v>0</v>
      </c>
      <c r="F909" s="272">
        <v>0</v>
      </c>
      <c r="G909" s="272">
        <v>0</v>
      </c>
      <c r="H909" s="272">
        <f t="shared" si="15"/>
        <v>0</v>
      </c>
      <c r="I909" s="272">
        <v>0</v>
      </c>
    </row>
    <row r="910" spans="1:9" hidden="1" x14ac:dyDescent="0.2">
      <c r="A910" s="271">
        <v>246030</v>
      </c>
      <c r="B910" s="271" t="s">
        <v>724</v>
      </c>
      <c r="C910" s="272">
        <v>0</v>
      </c>
      <c r="D910" s="272">
        <v>0</v>
      </c>
      <c r="E910" s="272">
        <v>0</v>
      </c>
      <c r="F910" s="272">
        <v>0</v>
      </c>
      <c r="G910" s="272">
        <v>0</v>
      </c>
      <c r="H910" s="272">
        <f t="shared" si="15"/>
        <v>0</v>
      </c>
      <c r="I910" s="272">
        <v>0</v>
      </c>
    </row>
    <row r="911" spans="1:9" hidden="1" x14ac:dyDescent="0.2">
      <c r="A911" s="271">
        <v>246035</v>
      </c>
      <c r="B911" s="271" t="s">
        <v>725</v>
      </c>
      <c r="C911" s="272">
        <v>0</v>
      </c>
      <c r="D911" s="272">
        <v>0</v>
      </c>
      <c r="E911" s="272">
        <v>0</v>
      </c>
      <c r="F911" s="272">
        <v>0</v>
      </c>
      <c r="G911" s="272">
        <v>0</v>
      </c>
      <c r="H911" s="272">
        <f t="shared" si="15"/>
        <v>0</v>
      </c>
      <c r="I911" s="272">
        <v>0</v>
      </c>
    </row>
    <row r="912" spans="1:9" hidden="1" x14ac:dyDescent="0.2">
      <c r="A912" s="271">
        <v>246095</v>
      </c>
      <c r="B912" s="271" t="s">
        <v>444</v>
      </c>
      <c r="C912" s="272">
        <v>0</v>
      </c>
      <c r="D912" s="272">
        <v>0</v>
      </c>
      <c r="E912" s="272">
        <v>0</v>
      </c>
      <c r="F912" s="272">
        <v>0</v>
      </c>
      <c r="G912" s="272">
        <v>0</v>
      </c>
      <c r="H912" s="272">
        <f t="shared" si="15"/>
        <v>0</v>
      </c>
      <c r="I912" s="272">
        <v>0</v>
      </c>
    </row>
    <row r="913" spans="1:9" x14ac:dyDescent="0.2">
      <c r="A913" s="269">
        <v>246500</v>
      </c>
      <c r="B913" s="269" t="s">
        <v>726</v>
      </c>
      <c r="C913" s="270">
        <v>13561115</v>
      </c>
      <c r="D913" s="270">
        <v>14100053</v>
      </c>
      <c r="E913" s="270">
        <v>11702316</v>
      </c>
      <c r="F913" s="270">
        <v>10683663</v>
      </c>
      <c r="G913" s="270">
        <v>11530045</v>
      </c>
      <c r="H913" s="270">
        <f t="shared" si="15"/>
        <v>9000000</v>
      </c>
      <c r="I913" s="270">
        <v>8786059</v>
      </c>
    </row>
    <row r="914" spans="1:9" x14ac:dyDescent="0.2">
      <c r="A914" s="271">
        <v>246505</v>
      </c>
      <c r="B914" s="271" t="s">
        <v>727</v>
      </c>
      <c r="C914" s="272">
        <v>11058246</v>
      </c>
      <c r="D914" s="272">
        <v>11058246</v>
      </c>
      <c r="E914" s="272">
        <v>8769030</v>
      </c>
      <c r="F914" s="272">
        <v>7784715</v>
      </c>
      <c r="G914" s="272">
        <v>7784715</v>
      </c>
      <c r="H914" s="272">
        <f t="shared" si="15"/>
        <v>6000000</v>
      </c>
      <c r="I914" s="272">
        <v>5930311</v>
      </c>
    </row>
    <row r="915" spans="1:9" hidden="1" x14ac:dyDescent="0.2">
      <c r="A915" s="271">
        <v>246510</v>
      </c>
      <c r="B915" s="271" t="s">
        <v>728</v>
      </c>
      <c r="C915" s="272">
        <v>0</v>
      </c>
      <c r="D915" s="272">
        <v>0</v>
      </c>
      <c r="E915" s="272">
        <v>0</v>
      </c>
      <c r="F915" s="272">
        <v>0</v>
      </c>
      <c r="G915" s="272">
        <v>0</v>
      </c>
      <c r="H915" s="272">
        <f t="shared" si="15"/>
        <v>0</v>
      </c>
      <c r="I915" s="272">
        <v>0</v>
      </c>
    </row>
    <row r="916" spans="1:9" x14ac:dyDescent="0.2">
      <c r="A916" s="271">
        <v>246515</v>
      </c>
      <c r="B916" s="271" t="s">
        <v>729</v>
      </c>
      <c r="C916" s="272">
        <v>2502869</v>
      </c>
      <c r="D916" s="272">
        <v>3041807</v>
      </c>
      <c r="E916" s="272">
        <v>2933286</v>
      </c>
      <c r="F916" s="272">
        <v>2898948</v>
      </c>
      <c r="G916" s="272">
        <v>3745330</v>
      </c>
      <c r="H916" s="272">
        <f t="shared" si="15"/>
        <v>3000000</v>
      </c>
      <c r="I916" s="272">
        <v>2855748</v>
      </c>
    </row>
    <row r="917" spans="1:9" hidden="1" x14ac:dyDescent="0.2">
      <c r="A917" s="271">
        <v>246595</v>
      </c>
      <c r="B917" s="271" t="s">
        <v>444</v>
      </c>
      <c r="C917" s="272">
        <v>0</v>
      </c>
      <c r="D917" s="272">
        <v>0</v>
      </c>
      <c r="E917" s="272">
        <v>0</v>
      </c>
      <c r="F917" s="272">
        <v>0</v>
      </c>
      <c r="G917" s="272">
        <v>0</v>
      </c>
      <c r="H917" s="272">
        <f t="shared" si="15"/>
        <v>0</v>
      </c>
      <c r="I917" s="272">
        <v>0</v>
      </c>
    </row>
    <row r="918" spans="1:9" hidden="1" x14ac:dyDescent="0.2">
      <c r="A918" s="269">
        <v>247000</v>
      </c>
      <c r="B918" s="269" t="s">
        <v>730</v>
      </c>
      <c r="C918" s="270">
        <v>0</v>
      </c>
      <c r="D918" s="270">
        <v>0</v>
      </c>
      <c r="E918" s="270">
        <v>0</v>
      </c>
      <c r="F918" s="270">
        <v>0</v>
      </c>
      <c r="G918" s="270">
        <v>0</v>
      </c>
      <c r="H918" s="270">
        <f t="shared" si="15"/>
        <v>0</v>
      </c>
      <c r="I918" s="270">
        <v>0</v>
      </c>
    </row>
    <row r="919" spans="1:9" hidden="1" x14ac:dyDescent="0.2">
      <c r="A919" s="269">
        <v>247500</v>
      </c>
      <c r="B919" s="269" t="s">
        <v>471</v>
      </c>
      <c r="C919" s="270">
        <v>0</v>
      </c>
      <c r="D919" s="270">
        <v>0</v>
      </c>
      <c r="E919" s="270">
        <v>0</v>
      </c>
      <c r="F919" s="270">
        <v>0</v>
      </c>
      <c r="G919" s="270">
        <v>0</v>
      </c>
      <c r="H919" s="270">
        <f t="shared" si="15"/>
        <v>0</v>
      </c>
      <c r="I919" s="270">
        <v>0</v>
      </c>
    </row>
    <row r="920" spans="1:9" hidden="1" x14ac:dyDescent="0.2">
      <c r="A920" s="269">
        <v>248000</v>
      </c>
      <c r="B920" s="269" t="s">
        <v>731</v>
      </c>
      <c r="C920" s="270">
        <v>0</v>
      </c>
      <c r="D920" s="270">
        <v>0</v>
      </c>
      <c r="E920" s="270">
        <v>0</v>
      </c>
      <c r="F920" s="270">
        <v>0</v>
      </c>
      <c r="G920" s="270">
        <v>0</v>
      </c>
      <c r="H920" s="270">
        <f t="shared" si="15"/>
        <v>0</v>
      </c>
      <c r="I920" s="270">
        <v>0</v>
      </c>
    </row>
    <row r="921" spans="1:9" hidden="1" x14ac:dyDescent="0.2">
      <c r="A921" s="269">
        <v>248500</v>
      </c>
      <c r="B921" s="269" t="s">
        <v>732</v>
      </c>
      <c r="C921" s="270">
        <v>0</v>
      </c>
      <c r="D921" s="270">
        <v>0</v>
      </c>
      <c r="E921" s="270">
        <v>0</v>
      </c>
      <c r="F921" s="270">
        <v>0</v>
      </c>
      <c r="G921" s="270">
        <v>0</v>
      </c>
      <c r="H921" s="270">
        <f t="shared" si="15"/>
        <v>0</v>
      </c>
      <c r="I921" s="270">
        <v>0</v>
      </c>
    </row>
    <row r="922" spans="1:9" hidden="1" x14ac:dyDescent="0.2">
      <c r="A922" s="269">
        <v>249500</v>
      </c>
      <c r="B922" s="269" t="s">
        <v>733</v>
      </c>
      <c r="C922" s="270">
        <v>0</v>
      </c>
      <c r="D922" s="270">
        <v>0</v>
      </c>
      <c r="E922" s="270">
        <v>0</v>
      </c>
      <c r="F922" s="270">
        <v>0</v>
      </c>
      <c r="G922" s="270">
        <v>0</v>
      </c>
      <c r="H922" s="270">
        <f t="shared" si="15"/>
        <v>0</v>
      </c>
      <c r="I922" s="270">
        <v>0</v>
      </c>
    </row>
    <row r="923" spans="1:9" hidden="1" x14ac:dyDescent="0.2">
      <c r="A923" s="269">
        <v>249900</v>
      </c>
      <c r="B923" s="269" t="s">
        <v>734</v>
      </c>
      <c r="C923" s="270">
        <v>0</v>
      </c>
      <c r="D923" s="270">
        <v>0</v>
      </c>
      <c r="E923" s="270">
        <v>0</v>
      </c>
      <c r="F923" s="270">
        <v>0</v>
      </c>
      <c r="G923" s="270">
        <v>0</v>
      </c>
      <c r="H923" s="270">
        <f t="shared" si="15"/>
        <v>0</v>
      </c>
      <c r="I923" s="270">
        <v>0</v>
      </c>
    </row>
    <row r="924" spans="1:9" hidden="1" x14ac:dyDescent="0.2">
      <c r="A924" s="266">
        <v>250000</v>
      </c>
      <c r="B924" s="266" t="s">
        <v>735</v>
      </c>
      <c r="C924" s="267">
        <v>0</v>
      </c>
      <c r="D924" s="267">
        <v>0</v>
      </c>
      <c r="E924" s="267">
        <v>0</v>
      </c>
      <c r="F924" s="267">
        <v>0</v>
      </c>
      <c r="G924" s="267">
        <v>0</v>
      </c>
      <c r="H924" s="267">
        <f t="shared" si="15"/>
        <v>0</v>
      </c>
      <c r="I924" s="267">
        <v>0</v>
      </c>
    </row>
    <row r="925" spans="1:9" x14ac:dyDescent="0.2">
      <c r="A925" s="266">
        <v>260000</v>
      </c>
      <c r="B925" s="266" t="s">
        <v>736</v>
      </c>
      <c r="C925" s="267">
        <v>407602341.17000002</v>
      </c>
      <c r="D925" s="267">
        <v>370765441.98000002</v>
      </c>
      <c r="E925" s="267">
        <v>383388803.81</v>
      </c>
      <c r="F925" s="267">
        <v>439731422.52999997</v>
      </c>
      <c r="G925" s="267">
        <v>451625104.81</v>
      </c>
      <c r="H925" s="267">
        <f>+H932+H934</f>
        <v>501515519</v>
      </c>
      <c r="I925" s="267">
        <v>660488707.50999999</v>
      </c>
    </row>
    <row r="926" spans="1:9" x14ac:dyDescent="0.2">
      <c r="A926" s="269">
        <v>260500</v>
      </c>
      <c r="B926" s="269" t="s">
        <v>737</v>
      </c>
      <c r="C926" s="270">
        <v>0</v>
      </c>
      <c r="D926" s="270">
        <v>0</v>
      </c>
      <c r="E926" s="270">
        <v>0</v>
      </c>
      <c r="F926" s="270">
        <v>0</v>
      </c>
      <c r="G926" s="270">
        <v>0</v>
      </c>
      <c r="H926" s="270">
        <f>IFERROR(CEILING(+I926*(1+((+I926/G926-1)/3)),1000000),0)</f>
        <v>0</v>
      </c>
      <c r="I926" s="270">
        <v>0</v>
      </c>
    </row>
    <row r="927" spans="1:9" x14ac:dyDescent="0.2">
      <c r="A927" s="269">
        <v>261000</v>
      </c>
      <c r="B927" s="269" t="s">
        <v>738</v>
      </c>
      <c r="C927" s="270">
        <v>0</v>
      </c>
      <c r="D927" s="270">
        <v>0</v>
      </c>
      <c r="E927" s="270">
        <v>0</v>
      </c>
      <c r="F927" s="270">
        <v>0</v>
      </c>
      <c r="G927" s="270">
        <v>0</v>
      </c>
      <c r="H927" s="270">
        <f>IFERROR(CEILING(+I927*(1+((+I927/G927-1)/3)),1000000),0)</f>
        <v>0</v>
      </c>
      <c r="I927" s="270">
        <v>0</v>
      </c>
    </row>
    <row r="928" spans="1:9" x14ac:dyDescent="0.2">
      <c r="A928" s="269">
        <v>261200</v>
      </c>
      <c r="B928" s="269" t="s">
        <v>739</v>
      </c>
      <c r="C928" s="270">
        <v>0</v>
      </c>
      <c r="D928" s="270">
        <v>0</v>
      </c>
      <c r="E928" s="270">
        <v>0</v>
      </c>
      <c r="F928" s="270">
        <v>0</v>
      </c>
      <c r="G928" s="270">
        <v>0</v>
      </c>
      <c r="H928" s="270">
        <f>IFERROR(CEILING(+I928*(1+((+I928/G928-1)/3)),1000000),0)</f>
        <v>0</v>
      </c>
      <c r="I928" s="270">
        <v>0</v>
      </c>
    </row>
    <row r="929" spans="1:9" x14ac:dyDescent="0.2">
      <c r="A929" s="269">
        <v>261500</v>
      </c>
      <c r="B929" s="269" t="s">
        <v>740</v>
      </c>
      <c r="C929" s="270">
        <v>0</v>
      </c>
      <c r="D929" s="270">
        <v>0</v>
      </c>
      <c r="E929" s="270">
        <v>0</v>
      </c>
      <c r="F929" s="270">
        <v>0</v>
      </c>
      <c r="G929" s="270">
        <v>0</v>
      </c>
      <c r="H929" s="270">
        <f>IFERROR(CEILING(+I929*(1+((+I929/G929-1)/3)),1000000),0)</f>
        <v>0</v>
      </c>
      <c r="I929" s="270">
        <v>0</v>
      </c>
    </row>
    <row r="930" spans="1:9" x14ac:dyDescent="0.2">
      <c r="A930" s="269">
        <v>262000</v>
      </c>
      <c r="B930" s="269" t="s">
        <v>741</v>
      </c>
      <c r="C930" s="270">
        <v>0</v>
      </c>
      <c r="D930" s="270">
        <v>0</v>
      </c>
      <c r="E930" s="270">
        <v>0</v>
      </c>
      <c r="F930" s="270">
        <v>0</v>
      </c>
      <c r="G930" s="270">
        <v>0</v>
      </c>
      <c r="H930" s="270">
        <f>IFERROR(CEILING(+I930*(1+((+I930/G930-1)/3)),1000000),0)</f>
        <v>0</v>
      </c>
      <c r="I930" s="270">
        <v>0</v>
      </c>
    </row>
    <row r="931" spans="1:9" x14ac:dyDescent="0.2">
      <c r="A931" s="269">
        <v>262500</v>
      </c>
      <c r="B931" s="269" t="s">
        <v>742</v>
      </c>
      <c r="C931" s="270">
        <v>32271289.73</v>
      </c>
      <c r="D931" s="270">
        <v>357172.17</v>
      </c>
      <c r="E931" s="270">
        <v>288800</v>
      </c>
      <c r="F931" s="270">
        <v>24152384.719999999</v>
      </c>
      <c r="G931" s="270">
        <v>0</v>
      </c>
      <c r="H931" s="270">
        <v>0</v>
      </c>
      <c r="I931" s="270">
        <v>163366534.69999999</v>
      </c>
    </row>
    <row r="932" spans="1:9" x14ac:dyDescent="0.2">
      <c r="A932" s="269">
        <v>264800</v>
      </c>
      <c r="B932" s="269" t="s">
        <v>743</v>
      </c>
      <c r="C932" s="270">
        <v>289685280.44</v>
      </c>
      <c r="D932" s="270">
        <v>272213737.81</v>
      </c>
      <c r="E932" s="270">
        <v>274581871.81</v>
      </c>
      <c r="F932" s="270">
        <v>291363983.81</v>
      </c>
      <c r="G932" s="270">
        <v>302470027.81</v>
      </c>
      <c r="H932" s="270">
        <f>IFERROR(CEILING(+I932*(1+((+I932/G932-1)/3)),1000000),0)</f>
        <v>317000000</v>
      </c>
      <c r="I932" s="270">
        <v>312606653.81</v>
      </c>
    </row>
    <row r="933" spans="1:9" x14ac:dyDescent="0.2">
      <c r="A933" s="269">
        <v>265000</v>
      </c>
      <c r="B933" s="269" t="s">
        <v>744</v>
      </c>
      <c r="C933" s="270">
        <v>0</v>
      </c>
      <c r="D933" s="270">
        <v>0</v>
      </c>
      <c r="E933" s="270">
        <v>0</v>
      </c>
      <c r="F933" s="270">
        <v>0</v>
      </c>
      <c r="G933" s="270">
        <v>0</v>
      </c>
      <c r="H933" s="270">
        <f>IFERROR(CEILING(+I933*(1+((+I933/G933-1)/3)),1000000),0)</f>
        <v>0</v>
      </c>
      <c r="I933" s="270">
        <v>0</v>
      </c>
    </row>
    <row r="934" spans="1:9" x14ac:dyDescent="0.2">
      <c r="A934" s="269">
        <v>265200</v>
      </c>
      <c r="B934" s="269" t="s">
        <v>745</v>
      </c>
      <c r="C934" s="270">
        <v>85645771</v>
      </c>
      <c r="D934" s="270">
        <v>98194532</v>
      </c>
      <c r="E934" s="270">
        <v>108518132</v>
      </c>
      <c r="F934" s="270">
        <v>124215054</v>
      </c>
      <c r="G934" s="270">
        <v>149155077</v>
      </c>
      <c r="H934" s="270">
        <f>+I934</f>
        <v>184515519</v>
      </c>
      <c r="I934" s="270">
        <v>184515519</v>
      </c>
    </row>
    <row r="935" spans="1:9" x14ac:dyDescent="0.2">
      <c r="A935" s="269">
        <v>265500</v>
      </c>
      <c r="B935" s="269" t="s">
        <v>746</v>
      </c>
      <c r="C935" s="270">
        <v>0</v>
      </c>
      <c r="D935" s="270">
        <v>0</v>
      </c>
      <c r="E935" s="270">
        <v>0</v>
      </c>
      <c r="F935" s="270">
        <v>0</v>
      </c>
      <c r="G935" s="270">
        <v>0</v>
      </c>
      <c r="H935" s="270">
        <f t="shared" ref="H935:H966" si="16">IFERROR(CEILING(+I935*(1+((+I935/G935-1)/3)),1000000),0)</f>
        <v>0</v>
      </c>
      <c r="I935" s="270">
        <v>0</v>
      </c>
    </row>
    <row r="936" spans="1:9" x14ac:dyDescent="0.2">
      <c r="A936" s="269">
        <v>265800</v>
      </c>
      <c r="B936" s="269" t="s">
        <v>747</v>
      </c>
      <c r="C936" s="270">
        <v>0</v>
      </c>
      <c r="D936" s="270">
        <v>0</v>
      </c>
      <c r="E936" s="270">
        <v>0</v>
      </c>
      <c r="F936" s="270">
        <v>0</v>
      </c>
      <c r="G936" s="270">
        <v>0</v>
      </c>
      <c r="H936" s="270">
        <f t="shared" si="16"/>
        <v>0</v>
      </c>
      <c r="I936" s="270">
        <v>0</v>
      </c>
    </row>
    <row r="937" spans="1:9" x14ac:dyDescent="0.2">
      <c r="A937" s="269">
        <v>266000</v>
      </c>
      <c r="B937" s="269" t="s">
        <v>748</v>
      </c>
      <c r="C937" s="270">
        <v>0</v>
      </c>
      <c r="D937" s="270">
        <v>0</v>
      </c>
      <c r="E937" s="270">
        <v>0</v>
      </c>
      <c r="F937" s="270">
        <v>0</v>
      </c>
      <c r="G937" s="270">
        <v>0</v>
      </c>
      <c r="H937" s="270">
        <f t="shared" si="16"/>
        <v>0</v>
      </c>
      <c r="I937" s="270">
        <v>0</v>
      </c>
    </row>
    <row r="938" spans="1:9" x14ac:dyDescent="0.2">
      <c r="A938" s="269">
        <v>269500</v>
      </c>
      <c r="B938" s="269" t="s">
        <v>749</v>
      </c>
      <c r="C938" s="270">
        <v>0</v>
      </c>
      <c r="D938" s="270">
        <v>0</v>
      </c>
      <c r="E938" s="270">
        <v>0</v>
      </c>
      <c r="F938" s="270">
        <v>0</v>
      </c>
      <c r="G938" s="270">
        <v>0</v>
      </c>
      <c r="H938" s="270">
        <f t="shared" si="16"/>
        <v>0</v>
      </c>
      <c r="I938" s="270">
        <v>0</v>
      </c>
    </row>
    <row r="939" spans="1:9" x14ac:dyDescent="0.2">
      <c r="A939" s="266">
        <v>270000</v>
      </c>
      <c r="B939" s="266" t="s">
        <v>750</v>
      </c>
      <c r="C939" s="267">
        <v>78237839</v>
      </c>
      <c r="D939" s="267">
        <v>85575309</v>
      </c>
      <c r="E939" s="267">
        <v>88521033</v>
      </c>
      <c r="F939" s="267">
        <v>94656845</v>
      </c>
      <c r="G939" s="267">
        <v>91683836</v>
      </c>
      <c r="H939" s="267">
        <f t="shared" si="16"/>
        <v>110000000</v>
      </c>
      <c r="I939" s="267">
        <v>104760516</v>
      </c>
    </row>
    <row r="940" spans="1:9" hidden="1" x14ac:dyDescent="0.2">
      <c r="A940" s="269">
        <v>270500</v>
      </c>
      <c r="B940" s="269" t="s">
        <v>551</v>
      </c>
      <c r="C940" s="270">
        <v>0</v>
      </c>
      <c r="D940" s="270">
        <v>0</v>
      </c>
      <c r="E940" s="270">
        <v>0</v>
      </c>
      <c r="F940" s="270">
        <v>0</v>
      </c>
      <c r="G940" s="270">
        <v>0</v>
      </c>
      <c r="H940" s="270">
        <f t="shared" si="16"/>
        <v>0</v>
      </c>
      <c r="I940" s="270">
        <v>0</v>
      </c>
    </row>
    <row r="941" spans="1:9" hidden="1" x14ac:dyDescent="0.2">
      <c r="A941" s="271">
        <v>270505</v>
      </c>
      <c r="B941" s="271" t="s">
        <v>751</v>
      </c>
      <c r="C941" s="272">
        <v>0</v>
      </c>
      <c r="D941" s="272">
        <v>0</v>
      </c>
      <c r="E941" s="272">
        <v>0</v>
      </c>
      <c r="F941" s="272">
        <v>0</v>
      </c>
      <c r="G941" s="272">
        <v>0</v>
      </c>
      <c r="H941" s="272">
        <f t="shared" si="16"/>
        <v>0</v>
      </c>
      <c r="I941" s="272">
        <v>0</v>
      </c>
    </row>
    <row r="942" spans="1:9" hidden="1" x14ac:dyDescent="0.2">
      <c r="A942" s="271">
        <v>270510</v>
      </c>
      <c r="B942" s="271" t="s">
        <v>752</v>
      </c>
      <c r="C942" s="272">
        <v>0</v>
      </c>
      <c r="D942" s="272">
        <v>0</v>
      </c>
      <c r="E942" s="272">
        <v>0</v>
      </c>
      <c r="F942" s="272">
        <v>0</v>
      </c>
      <c r="G942" s="272">
        <v>0</v>
      </c>
      <c r="H942" s="272">
        <f t="shared" si="16"/>
        <v>0</v>
      </c>
      <c r="I942" s="272">
        <v>0</v>
      </c>
    </row>
    <row r="943" spans="1:9" hidden="1" x14ac:dyDescent="0.2">
      <c r="A943" s="271">
        <v>270525</v>
      </c>
      <c r="B943" s="271" t="s">
        <v>753</v>
      </c>
      <c r="C943" s="272">
        <v>0</v>
      </c>
      <c r="D943" s="272">
        <v>0</v>
      </c>
      <c r="E943" s="272">
        <v>0</v>
      </c>
      <c r="F943" s="272">
        <v>0</v>
      </c>
      <c r="G943" s="272">
        <v>0</v>
      </c>
      <c r="H943" s="272">
        <f t="shared" si="16"/>
        <v>0</v>
      </c>
      <c r="I943" s="272">
        <v>0</v>
      </c>
    </row>
    <row r="944" spans="1:9" hidden="1" x14ac:dyDescent="0.2">
      <c r="A944" s="271">
        <v>270530</v>
      </c>
      <c r="B944" s="271" t="s">
        <v>754</v>
      </c>
      <c r="C944" s="272">
        <v>0</v>
      </c>
      <c r="D944" s="272">
        <v>0</v>
      </c>
      <c r="E944" s="272">
        <v>0</v>
      </c>
      <c r="F944" s="272">
        <v>0</v>
      </c>
      <c r="G944" s="272">
        <v>0</v>
      </c>
      <c r="H944" s="272">
        <f t="shared" si="16"/>
        <v>0</v>
      </c>
      <c r="I944" s="272">
        <v>0</v>
      </c>
    </row>
    <row r="945" spans="1:9" hidden="1" x14ac:dyDescent="0.2">
      <c r="A945" s="271">
        <v>270535</v>
      </c>
      <c r="B945" s="271" t="s">
        <v>755</v>
      </c>
      <c r="C945" s="272">
        <v>0</v>
      </c>
      <c r="D945" s="272">
        <v>0</v>
      </c>
      <c r="E945" s="272">
        <v>0</v>
      </c>
      <c r="F945" s="272">
        <v>0</v>
      </c>
      <c r="G945" s="272">
        <v>0</v>
      </c>
      <c r="H945" s="272">
        <f t="shared" si="16"/>
        <v>0</v>
      </c>
      <c r="I945" s="272">
        <v>0</v>
      </c>
    </row>
    <row r="946" spans="1:9" hidden="1" x14ac:dyDescent="0.2">
      <c r="A946" s="271">
        <v>270540</v>
      </c>
      <c r="B946" s="271" t="s">
        <v>756</v>
      </c>
      <c r="C946" s="272">
        <v>0</v>
      </c>
      <c r="D946" s="272">
        <v>0</v>
      </c>
      <c r="E946" s="272">
        <v>0</v>
      </c>
      <c r="F946" s="272">
        <v>0</v>
      </c>
      <c r="G946" s="272">
        <v>0</v>
      </c>
      <c r="H946" s="272">
        <f t="shared" si="16"/>
        <v>0</v>
      </c>
      <c r="I946" s="272">
        <v>0</v>
      </c>
    </row>
    <row r="947" spans="1:9" hidden="1" x14ac:dyDescent="0.2">
      <c r="A947" s="271">
        <v>270545</v>
      </c>
      <c r="B947" s="271" t="s">
        <v>757</v>
      </c>
      <c r="C947" s="272">
        <v>0</v>
      </c>
      <c r="D947" s="272">
        <v>0</v>
      </c>
      <c r="E947" s="272">
        <v>0</v>
      </c>
      <c r="F947" s="272">
        <v>0</v>
      </c>
      <c r="G947" s="272">
        <v>0</v>
      </c>
      <c r="H947" s="272">
        <f t="shared" si="16"/>
        <v>0</v>
      </c>
      <c r="I947" s="272">
        <v>0</v>
      </c>
    </row>
    <row r="948" spans="1:9" hidden="1" x14ac:dyDescent="0.2">
      <c r="A948" s="271">
        <v>270550</v>
      </c>
      <c r="B948" s="271" t="s">
        <v>758</v>
      </c>
      <c r="C948" s="272">
        <v>0</v>
      </c>
      <c r="D948" s="272">
        <v>0</v>
      </c>
      <c r="E948" s="272">
        <v>0</v>
      </c>
      <c r="F948" s="272">
        <v>0</v>
      </c>
      <c r="G948" s="272">
        <v>0</v>
      </c>
      <c r="H948" s="272">
        <f t="shared" si="16"/>
        <v>0</v>
      </c>
      <c r="I948" s="272">
        <v>0</v>
      </c>
    </row>
    <row r="949" spans="1:9" hidden="1" x14ac:dyDescent="0.2">
      <c r="A949" s="271">
        <v>270595</v>
      </c>
      <c r="B949" s="271" t="s">
        <v>560</v>
      </c>
      <c r="C949" s="272">
        <v>0</v>
      </c>
      <c r="D949" s="272">
        <v>0</v>
      </c>
      <c r="E949" s="272">
        <v>0</v>
      </c>
      <c r="F949" s="272">
        <v>0</v>
      </c>
      <c r="G949" s="272">
        <v>0</v>
      </c>
      <c r="H949" s="272">
        <f t="shared" si="16"/>
        <v>0</v>
      </c>
      <c r="I949" s="272">
        <v>0</v>
      </c>
    </row>
    <row r="950" spans="1:9" x14ac:dyDescent="0.2">
      <c r="A950" s="269">
        <v>271000</v>
      </c>
      <c r="B950" s="269" t="s">
        <v>759</v>
      </c>
      <c r="C950" s="270">
        <v>62873507</v>
      </c>
      <c r="D950" s="270">
        <v>69779862</v>
      </c>
      <c r="E950" s="270">
        <v>72222930</v>
      </c>
      <c r="F950" s="270">
        <v>92302000</v>
      </c>
      <c r="G950" s="270">
        <v>88711133</v>
      </c>
      <c r="H950" s="270">
        <f t="shared" si="16"/>
        <v>105000000</v>
      </c>
      <c r="I950" s="270">
        <v>100340973</v>
      </c>
    </row>
    <row r="951" spans="1:9" x14ac:dyDescent="0.2">
      <c r="A951" s="271">
        <v>271005</v>
      </c>
      <c r="B951" s="271" t="s">
        <v>760</v>
      </c>
      <c r="C951" s="272">
        <v>62873507</v>
      </c>
      <c r="D951" s="272">
        <v>69779862</v>
      </c>
      <c r="E951" s="272">
        <v>72222930</v>
      </c>
      <c r="F951" s="272">
        <v>92302000</v>
      </c>
      <c r="G951" s="272">
        <v>88711133</v>
      </c>
      <c r="H951" s="272">
        <f t="shared" si="16"/>
        <v>105000000</v>
      </c>
      <c r="I951" s="272">
        <v>100340973</v>
      </c>
    </row>
    <row r="952" spans="1:9" hidden="1" x14ac:dyDescent="0.2">
      <c r="A952" s="271">
        <v>271020</v>
      </c>
      <c r="B952" s="271" t="s">
        <v>761</v>
      </c>
      <c r="C952" s="272">
        <v>0</v>
      </c>
      <c r="D952" s="272">
        <v>0</v>
      </c>
      <c r="E952" s="272">
        <v>0</v>
      </c>
      <c r="F952" s="272">
        <v>0</v>
      </c>
      <c r="G952" s="272">
        <v>0</v>
      </c>
      <c r="H952" s="272">
        <f t="shared" si="16"/>
        <v>0</v>
      </c>
      <c r="I952" s="272">
        <v>0</v>
      </c>
    </row>
    <row r="953" spans="1:9" hidden="1" x14ac:dyDescent="0.2">
      <c r="A953" s="269">
        <v>271500</v>
      </c>
      <c r="B953" s="269" t="s">
        <v>762</v>
      </c>
      <c r="C953" s="270">
        <v>0</v>
      </c>
      <c r="D953" s="270">
        <v>0</v>
      </c>
      <c r="E953" s="270">
        <v>0</v>
      </c>
      <c r="F953" s="270">
        <v>0</v>
      </c>
      <c r="G953" s="270">
        <v>0</v>
      </c>
      <c r="H953" s="270">
        <f t="shared" si="16"/>
        <v>0</v>
      </c>
      <c r="I953" s="270">
        <v>0</v>
      </c>
    </row>
    <row r="954" spans="1:9" hidden="1" x14ac:dyDescent="0.2">
      <c r="A954" s="271">
        <v>271510</v>
      </c>
      <c r="B954" s="271" t="s">
        <v>763</v>
      </c>
      <c r="C954" s="272">
        <v>0</v>
      </c>
      <c r="D954" s="272">
        <v>0</v>
      </c>
      <c r="E954" s="272">
        <v>0</v>
      </c>
      <c r="F954" s="272">
        <v>0</v>
      </c>
      <c r="G954" s="272">
        <v>0</v>
      </c>
      <c r="H954" s="272">
        <f t="shared" si="16"/>
        <v>0</v>
      </c>
      <c r="I954" s="272">
        <v>0</v>
      </c>
    </row>
    <row r="955" spans="1:9" hidden="1" x14ac:dyDescent="0.2">
      <c r="A955" s="271">
        <v>271515</v>
      </c>
      <c r="B955" s="271" t="s">
        <v>764</v>
      </c>
      <c r="C955" s="272">
        <v>0</v>
      </c>
      <c r="D955" s="272">
        <v>0</v>
      </c>
      <c r="E955" s="272">
        <v>0</v>
      </c>
      <c r="F955" s="272">
        <v>0</v>
      </c>
      <c r="G955" s="272">
        <v>0</v>
      </c>
      <c r="H955" s="272">
        <f t="shared" si="16"/>
        <v>0</v>
      </c>
      <c r="I955" s="272">
        <v>0</v>
      </c>
    </row>
    <row r="956" spans="1:9" hidden="1" x14ac:dyDescent="0.2">
      <c r="A956" s="271">
        <v>271520</v>
      </c>
      <c r="B956" s="271" t="s">
        <v>765</v>
      </c>
      <c r="C956" s="272">
        <v>0</v>
      </c>
      <c r="D956" s="272">
        <v>0</v>
      </c>
      <c r="E956" s="272">
        <v>0</v>
      </c>
      <c r="F956" s="272">
        <v>0</v>
      </c>
      <c r="G956" s="272">
        <v>0</v>
      </c>
      <c r="H956" s="272">
        <f t="shared" si="16"/>
        <v>0</v>
      </c>
      <c r="I956" s="272">
        <v>0</v>
      </c>
    </row>
    <row r="957" spans="1:9" hidden="1" x14ac:dyDescent="0.2">
      <c r="A957" s="271">
        <v>271525</v>
      </c>
      <c r="B957" s="271" t="s">
        <v>766</v>
      </c>
      <c r="C957" s="272">
        <v>0</v>
      </c>
      <c r="D957" s="272">
        <v>0</v>
      </c>
      <c r="E957" s="272">
        <v>0</v>
      </c>
      <c r="F957" s="272">
        <v>0</v>
      </c>
      <c r="G957" s="272">
        <v>0</v>
      </c>
      <c r="H957" s="272">
        <f t="shared" si="16"/>
        <v>0</v>
      </c>
      <c r="I957" s="272">
        <v>0</v>
      </c>
    </row>
    <row r="958" spans="1:9" hidden="1" x14ac:dyDescent="0.2">
      <c r="A958" s="271">
        <v>271530</v>
      </c>
      <c r="B958" s="271" t="s">
        <v>767</v>
      </c>
      <c r="C958" s="272">
        <v>0</v>
      </c>
      <c r="D958" s="272">
        <v>0</v>
      </c>
      <c r="E958" s="272">
        <v>0</v>
      </c>
      <c r="F958" s="272">
        <v>0</v>
      </c>
      <c r="G958" s="272">
        <v>0</v>
      </c>
      <c r="H958" s="272">
        <f t="shared" si="16"/>
        <v>0</v>
      </c>
      <c r="I958" s="272">
        <v>0</v>
      </c>
    </row>
    <row r="959" spans="1:9" hidden="1" x14ac:dyDescent="0.2">
      <c r="A959" s="271">
        <v>271535</v>
      </c>
      <c r="B959" s="271" t="s">
        <v>768</v>
      </c>
      <c r="C959" s="272">
        <v>0</v>
      </c>
      <c r="D959" s="272">
        <v>0</v>
      </c>
      <c r="E959" s="272">
        <v>0</v>
      </c>
      <c r="F959" s="272">
        <v>0</v>
      </c>
      <c r="G959" s="272">
        <v>0</v>
      </c>
      <c r="H959" s="272">
        <f t="shared" si="16"/>
        <v>0</v>
      </c>
      <c r="I959" s="272">
        <v>0</v>
      </c>
    </row>
    <row r="960" spans="1:9" hidden="1" x14ac:dyDescent="0.2">
      <c r="A960" s="271">
        <v>271540</v>
      </c>
      <c r="B960" s="271" t="s">
        <v>769</v>
      </c>
      <c r="C960" s="272">
        <v>0</v>
      </c>
      <c r="D960" s="272">
        <v>0</v>
      </c>
      <c r="E960" s="272">
        <v>0</v>
      </c>
      <c r="F960" s="272">
        <v>0</v>
      </c>
      <c r="G960" s="272">
        <v>0</v>
      </c>
      <c r="H960" s="272">
        <f t="shared" si="16"/>
        <v>0</v>
      </c>
      <c r="I960" s="272">
        <v>0</v>
      </c>
    </row>
    <row r="961" spans="1:9" hidden="1" x14ac:dyDescent="0.2">
      <c r="A961" s="271">
        <v>271545</v>
      </c>
      <c r="B961" s="271" t="s">
        <v>770</v>
      </c>
      <c r="C961" s="272">
        <v>0</v>
      </c>
      <c r="D961" s="272">
        <v>0</v>
      </c>
      <c r="E961" s="272">
        <v>0</v>
      </c>
      <c r="F961" s="272">
        <v>0</v>
      </c>
      <c r="G961" s="272">
        <v>0</v>
      </c>
      <c r="H961" s="272">
        <f t="shared" si="16"/>
        <v>0</v>
      </c>
      <c r="I961" s="272">
        <v>0</v>
      </c>
    </row>
    <row r="962" spans="1:9" hidden="1" x14ac:dyDescent="0.2">
      <c r="A962" s="271">
        <v>271595</v>
      </c>
      <c r="B962" s="271" t="s">
        <v>646</v>
      </c>
      <c r="C962" s="272">
        <v>0</v>
      </c>
      <c r="D962" s="272">
        <v>0</v>
      </c>
      <c r="E962" s="272">
        <v>0</v>
      </c>
      <c r="F962" s="272">
        <v>0</v>
      </c>
      <c r="G962" s="272">
        <v>0</v>
      </c>
      <c r="H962" s="272">
        <f t="shared" si="16"/>
        <v>0</v>
      </c>
      <c r="I962" s="272">
        <v>0</v>
      </c>
    </row>
    <row r="963" spans="1:9" hidden="1" x14ac:dyDescent="0.2">
      <c r="A963" s="269">
        <v>272000</v>
      </c>
      <c r="B963" s="269" t="s">
        <v>771</v>
      </c>
      <c r="C963" s="270">
        <v>0</v>
      </c>
      <c r="D963" s="270">
        <v>0</v>
      </c>
      <c r="E963" s="270">
        <v>0</v>
      </c>
      <c r="F963" s="270">
        <v>0</v>
      </c>
      <c r="G963" s="270">
        <v>0</v>
      </c>
      <c r="H963" s="270">
        <f t="shared" si="16"/>
        <v>0</v>
      </c>
      <c r="I963" s="270">
        <v>0</v>
      </c>
    </row>
    <row r="964" spans="1:9" hidden="1" x14ac:dyDescent="0.2">
      <c r="A964" s="271">
        <v>272005</v>
      </c>
      <c r="B964" s="271" t="s">
        <v>562</v>
      </c>
      <c r="C964" s="272">
        <v>0</v>
      </c>
      <c r="D964" s="272">
        <v>0</v>
      </c>
      <c r="E964" s="272">
        <v>0</v>
      </c>
      <c r="F964" s="272">
        <v>0</v>
      </c>
      <c r="G964" s="272">
        <v>0</v>
      </c>
      <c r="H964" s="272">
        <f t="shared" si="16"/>
        <v>0</v>
      </c>
      <c r="I964" s="272">
        <v>0</v>
      </c>
    </row>
    <row r="965" spans="1:9" hidden="1" x14ac:dyDescent="0.2">
      <c r="A965" s="271">
        <v>272010</v>
      </c>
      <c r="B965" s="271" t="s">
        <v>498</v>
      </c>
      <c r="C965" s="272">
        <v>0</v>
      </c>
      <c r="D965" s="272">
        <v>0</v>
      </c>
      <c r="E965" s="272">
        <v>0</v>
      </c>
      <c r="F965" s="272">
        <v>0</v>
      </c>
      <c r="G965" s="272">
        <v>0</v>
      </c>
      <c r="H965" s="272">
        <f t="shared" si="16"/>
        <v>0</v>
      </c>
      <c r="I965" s="272">
        <v>0</v>
      </c>
    </row>
    <row r="966" spans="1:9" hidden="1" x14ac:dyDescent="0.2">
      <c r="A966" s="271">
        <v>272015</v>
      </c>
      <c r="B966" s="271" t="s">
        <v>564</v>
      </c>
      <c r="C966" s="272">
        <v>0</v>
      </c>
      <c r="D966" s="272">
        <v>0</v>
      </c>
      <c r="E966" s="272">
        <v>0</v>
      </c>
      <c r="F966" s="272">
        <v>0</v>
      </c>
      <c r="G966" s="272">
        <v>0</v>
      </c>
      <c r="H966" s="272">
        <f t="shared" si="16"/>
        <v>0</v>
      </c>
      <c r="I966" s="272">
        <v>0</v>
      </c>
    </row>
    <row r="967" spans="1:9" hidden="1" x14ac:dyDescent="0.2">
      <c r="A967" s="271">
        <v>272020</v>
      </c>
      <c r="B967" s="271" t="s">
        <v>497</v>
      </c>
      <c r="C967" s="272">
        <v>0</v>
      </c>
      <c r="D967" s="272">
        <v>0</v>
      </c>
      <c r="E967" s="272">
        <v>0</v>
      </c>
      <c r="F967" s="272">
        <v>0</v>
      </c>
      <c r="G967" s="272">
        <v>0</v>
      </c>
      <c r="H967" s="272">
        <f t="shared" ref="H967:H998" si="17">IFERROR(CEILING(+I967*(1+((+I967/G967-1)/3)),1000000),0)</f>
        <v>0</v>
      </c>
      <c r="I967" s="272">
        <v>0</v>
      </c>
    </row>
    <row r="968" spans="1:9" hidden="1" x14ac:dyDescent="0.2">
      <c r="A968" s="271">
        <v>272025</v>
      </c>
      <c r="B968" s="271" t="s">
        <v>772</v>
      </c>
      <c r="C968" s="272">
        <v>0</v>
      </c>
      <c r="D968" s="272">
        <v>0</v>
      </c>
      <c r="E968" s="272">
        <v>0</v>
      </c>
      <c r="F968" s="272">
        <v>0</v>
      </c>
      <c r="G968" s="272">
        <v>0</v>
      </c>
      <c r="H968" s="272">
        <f t="shared" si="17"/>
        <v>0</v>
      </c>
      <c r="I968" s="272">
        <v>0</v>
      </c>
    </row>
    <row r="969" spans="1:9" hidden="1" x14ac:dyDescent="0.2">
      <c r="A969" s="271">
        <v>272030</v>
      </c>
      <c r="B969" s="271" t="s">
        <v>773</v>
      </c>
      <c r="C969" s="272">
        <v>0</v>
      </c>
      <c r="D969" s="272">
        <v>0</v>
      </c>
      <c r="E969" s="272">
        <v>0</v>
      </c>
      <c r="F969" s="272">
        <v>0</v>
      </c>
      <c r="G969" s="272">
        <v>0</v>
      </c>
      <c r="H969" s="272">
        <f t="shared" si="17"/>
        <v>0</v>
      </c>
      <c r="I969" s="272">
        <v>0</v>
      </c>
    </row>
    <row r="970" spans="1:9" hidden="1" x14ac:dyDescent="0.2">
      <c r="A970" s="271">
        <v>272035</v>
      </c>
      <c r="B970" s="271" t="s">
        <v>774</v>
      </c>
      <c r="C970" s="272">
        <v>0</v>
      </c>
      <c r="D970" s="272">
        <v>0</v>
      </c>
      <c r="E970" s="272">
        <v>0</v>
      </c>
      <c r="F970" s="272">
        <v>0</v>
      </c>
      <c r="G970" s="272">
        <v>0</v>
      </c>
      <c r="H970" s="272">
        <f t="shared" si="17"/>
        <v>0</v>
      </c>
      <c r="I970" s="272">
        <v>0</v>
      </c>
    </row>
    <row r="971" spans="1:9" hidden="1" x14ac:dyDescent="0.2">
      <c r="A971" s="271">
        <v>272095</v>
      </c>
      <c r="B971" s="271" t="s">
        <v>444</v>
      </c>
      <c r="C971" s="272">
        <v>0</v>
      </c>
      <c r="D971" s="272">
        <v>0</v>
      </c>
      <c r="E971" s="272">
        <v>0</v>
      </c>
      <c r="F971" s="272">
        <v>0</v>
      </c>
      <c r="G971" s="272">
        <v>0</v>
      </c>
      <c r="H971" s="272">
        <f t="shared" si="17"/>
        <v>0</v>
      </c>
      <c r="I971" s="272">
        <v>0</v>
      </c>
    </row>
    <row r="972" spans="1:9" x14ac:dyDescent="0.2">
      <c r="A972" s="269">
        <v>272500</v>
      </c>
      <c r="B972" s="269" t="s">
        <v>775</v>
      </c>
      <c r="C972" s="270">
        <v>15364332</v>
      </c>
      <c r="D972" s="270">
        <v>15795447</v>
      </c>
      <c r="E972" s="270">
        <v>16298103</v>
      </c>
      <c r="F972" s="270">
        <v>2354845</v>
      </c>
      <c r="G972" s="270">
        <v>2972703</v>
      </c>
      <c r="H972" s="270">
        <f t="shared" si="17"/>
        <v>6000000</v>
      </c>
      <c r="I972" s="270">
        <v>4419543</v>
      </c>
    </row>
    <row r="973" spans="1:9" x14ac:dyDescent="0.2">
      <c r="A973" s="271">
        <v>272505</v>
      </c>
      <c r="B973" s="271" t="s">
        <v>776</v>
      </c>
      <c r="C973" s="272">
        <v>15364332</v>
      </c>
      <c r="D973" s="272">
        <v>15795447</v>
      </c>
      <c r="E973" s="272">
        <v>16298103</v>
      </c>
      <c r="F973" s="272">
        <v>2354845</v>
      </c>
      <c r="G973" s="272">
        <v>2972703</v>
      </c>
      <c r="H973" s="272">
        <f t="shared" si="17"/>
        <v>6000000</v>
      </c>
      <c r="I973" s="272">
        <v>4419543</v>
      </c>
    </row>
    <row r="974" spans="1:9" hidden="1" x14ac:dyDescent="0.2">
      <c r="A974" s="271">
        <v>272510</v>
      </c>
      <c r="B974" s="271" t="s">
        <v>777</v>
      </c>
      <c r="C974" s="272">
        <v>0</v>
      </c>
      <c r="D974" s="272">
        <v>0</v>
      </c>
      <c r="E974" s="272">
        <v>0</v>
      </c>
      <c r="F974" s="272">
        <v>0</v>
      </c>
      <c r="G974" s="272">
        <v>0</v>
      </c>
      <c r="H974" s="272">
        <f t="shared" si="17"/>
        <v>0</v>
      </c>
      <c r="I974" s="272">
        <v>0</v>
      </c>
    </row>
    <row r="975" spans="1:9" hidden="1" x14ac:dyDescent="0.2">
      <c r="A975" s="269">
        <v>273000</v>
      </c>
      <c r="B975" s="269" t="s">
        <v>778</v>
      </c>
      <c r="C975" s="270">
        <v>0</v>
      </c>
      <c r="D975" s="270">
        <v>0</v>
      </c>
      <c r="E975" s="270">
        <v>0</v>
      </c>
      <c r="F975" s="270">
        <v>0</v>
      </c>
      <c r="G975" s="270">
        <v>0</v>
      </c>
      <c r="H975" s="270">
        <f t="shared" si="17"/>
        <v>0</v>
      </c>
      <c r="I975" s="270">
        <v>0</v>
      </c>
    </row>
    <row r="976" spans="1:9" hidden="1" x14ac:dyDescent="0.2">
      <c r="A976" s="269">
        <v>273500</v>
      </c>
      <c r="B976" s="269" t="s">
        <v>779</v>
      </c>
      <c r="C976" s="270">
        <v>0</v>
      </c>
      <c r="D976" s="270">
        <v>0</v>
      </c>
      <c r="E976" s="270">
        <v>0</v>
      </c>
      <c r="F976" s="270">
        <v>0</v>
      </c>
      <c r="G976" s="270">
        <v>0</v>
      </c>
      <c r="H976" s="270">
        <f t="shared" si="17"/>
        <v>0</v>
      </c>
      <c r="I976" s="270">
        <v>0</v>
      </c>
    </row>
    <row r="977" spans="1:9" hidden="1" x14ac:dyDescent="0.2">
      <c r="A977" s="269">
        <v>274000</v>
      </c>
      <c r="B977" s="269" t="s">
        <v>780</v>
      </c>
      <c r="C977" s="270">
        <v>0</v>
      </c>
      <c r="D977" s="270">
        <v>0</v>
      </c>
      <c r="E977" s="270">
        <v>0</v>
      </c>
      <c r="F977" s="270">
        <v>0</v>
      </c>
      <c r="G977" s="270">
        <v>0</v>
      </c>
      <c r="H977" s="270">
        <f t="shared" si="17"/>
        <v>0</v>
      </c>
      <c r="I977" s="270">
        <v>0</v>
      </c>
    </row>
    <row r="978" spans="1:9" hidden="1" x14ac:dyDescent="0.2">
      <c r="A978" s="269">
        <v>274500</v>
      </c>
      <c r="B978" s="269" t="s">
        <v>781</v>
      </c>
      <c r="C978" s="270">
        <v>0</v>
      </c>
      <c r="D978" s="270">
        <v>0</v>
      </c>
      <c r="E978" s="270">
        <v>0</v>
      </c>
      <c r="F978" s="270">
        <v>0</v>
      </c>
      <c r="G978" s="270">
        <v>0</v>
      </c>
      <c r="H978" s="270">
        <f t="shared" si="17"/>
        <v>0</v>
      </c>
      <c r="I978" s="270">
        <v>0</v>
      </c>
    </row>
    <row r="979" spans="1:9" hidden="1" x14ac:dyDescent="0.2">
      <c r="A979" s="271">
        <v>274505</v>
      </c>
      <c r="B979" s="271" t="s">
        <v>782</v>
      </c>
      <c r="C979" s="272">
        <v>0</v>
      </c>
      <c r="D979" s="272">
        <v>0</v>
      </c>
      <c r="E979" s="272">
        <v>0</v>
      </c>
      <c r="F979" s="272">
        <v>0</v>
      </c>
      <c r="G979" s="272">
        <v>0</v>
      </c>
      <c r="H979" s="272">
        <f t="shared" si="17"/>
        <v>0</v>
      </c>
      <c r="I979" s="272">
        <v>0</v>
      </c>
    </row>
    <row r="980" spans="1:9" hidden="1" x14ac:dyDescent="0.2">
      <c r="A980" s="271">
        <v>274510</v>
      </c>
      <c r="B980" s="271" t="s">
        <v>783</v>
      </c>
      <c r="C980" s="272">
        <v>0</v>
      </c>
      <c r="D980" s="272">
        <v>0</v>
      </c>
      <c r="E980" s="272">
        <v>0</v>
      </c>
      <c r="F980" s="272">
        <v>0</v>
      </c>
      <c r="G980" s="272">
        <v>0</v>
      </c>
      <c r="H980" s="272">
        <f t="shared" si="17"/>
        <v>0</v>
      </c>
      <c r="I980" s="272">
        <v>0</v>
      </c>
    </row>
    <row r="981" spans="1:9" hidden="1" x14ac:dyDescent="0.2">
      <c r="A981" s="271">
        <v>274515</v>
      </c>
      <c r="B981" s="271" t="s">
        <v>784</v>
      </c>
      <c r="C981" s="272">
        <v>0</v>
      </c>
      <c r="D981" s="272">
        <v>0</v>
      </c>
      <c r="E981" s="272">
        <v>0</v>
      </c>
      <c r="F981" s="272">
        <v>0</v>
      </c>
      <c r="G981" s="272">
        <v>0</v>
      </c>
      <c r="H981" s="272">
        <f t="shared" si="17"/>
        <v>0</v>
      </c>
      <c r="I981" s="272">
        <v>0</v>
      </c>
    </row>
    <row r="982" spans="1:9" hidden="1" x14ac:dyDescent="0.2">
      <c r="A982" s="271">
        <v>274520</v>
      </c>
      <c r="B982" s="271" t="s">
        <v>785</v>
      </c>
      <c r="C982" s="272">
        <v>0</v>
      </c>
      <c r="D982" s="272">
        <v>0</v>
      </c>
      <c r="E982" s="272">
        <v>0</v>
      </c>
      <c r="F982" s="272">
        <v>0</v>
      </c>
      <c r="G982" s="272">
        <v>0</v>
      </c>
      <c r="H982" s="272">
        <f t="shared" si="17"/>
        <v>0</v>
      </c>
      <c r="I982" s="272">
        <v>0</v>
      </c>
    </row>
    <row r="983" spans="1:9" hidden="1" x14ac:dyDescent="0.2">
      <c r="A983" s="271">
        <v>274525</v>
      </c>
      <c r="B983" s="271" t="s">
        <v>786</v>
      </c>
      <c r="C983" s="272">
        <v>0</v>
      </c>
      <c r="D983" s="272">
        <v>0</v>
      </c>
      <c r="E983" s="272">
        <v>0</v>
      </c>
      <c r="F983" s="272">
        <v>0</v>
      </c>
      <c r="G983" s="272">
        <v>0</v>
      </c>
      <c r="H983" s="272">
        <f t="shared" si="17"/>
        <v>0</v>
      </c>
      <c r="I983" s="272">
        <v>0</v>
      </c>
    </row>
    <row r="984" spans="1:9" hidden="1" x14ac:dyDescent="0.2">
      <c r="A984" s="271">
        <v>274530</v>
      </c>
      <c r="B984" s="271" t="s">
        <v>787</v>
      </c>
      <c r="C984" s="272">
        <v>0</v>
      </c>
      <c r="D984" s="272">
        <v>0</v>
      </c>
      <c r="E984" s="272">
        <v>0</v>
      </c>
      <c r="F984" s="272">
        <v>0</v>
      </c>
      <c r="G984" s="272">
        <v>0</v>
      </c>
      <c r="H984" s="272">
        <f t="shared" si="17"/>
        <v>0</v>
      </c>
      <c r="I984" s="272">
        <v>0</v>
      </c>
    </row>
    <row r="985" spans="1:9" hidden="1" x14ac:dyDescent="0.2">
      <c r="A985" s="271">
        <v>274535</v>
      </c>
      <c r="B985" s="271" t="s">
        <v>788</v>
      </c>
      <c r="C985" s="272">
        <v>0</v>
      </c>
      <c r="D985" s="272">
        <v>0</v>
      </c>
      <c r="E985" s="272">
        <v>0</v>
      </c>
      <c r="F985" s="272">
        <v>0</v>
      </c>
      <c r="G985" s="272">
        <v>0</v>
      </c>
      <c r="H985" s="272">
        <f t="shared" si="17"/>
        <v>0</v>
      </c>
      <c r="I985" s="272">
        <v>0</v>
      </c>
    </row>
    <row r="986" spans="1:9" hidden="1" x14ac:dyDescent="0.2">
      <c r="A986" s="271">
        <v>274540</v>
      </c>
      <c r="B986" s="271" t="s">
        <v>789</v>
      </c>
      <c r="C986" s="272">
        <v>0</v>
      </c>
      <c r="D986" s="272">
        <v>0</v>
      </c>
      <c r="E986" s="272">
        <v>0</v>
      </c>
      <c r="F986" s="272">
        <v>0</v>
      </c>
      <c r="G986" s="272">
        <v>0</v>
      </c>
      <c r="H986" s="272">
        <f t="shared" si="17"/>
        <v>0</v>
      </c>
      <c r="I986" s="272">
        <v>0</v>
      </c>
    </row>
    <row r="987" spans="1:9" hidden="1" x14ac:dyDescent="0.2">
      <c r="A987" s="271">
        <v>274545</v>
      </c>
      <c r="B987" s="271" t="s">
        <v>790</v>
      </c>
      <c r="C987" s="272">
        <v>0</v>
      </c>
      <c r="D987" s="272">
        <v>0</v>
      </c>
      <c r="E987" s="272">
        <v>0</v>
      </c>
      <c r="F987" s="272">
        <v>0</v>
      </c>
      <c r="G987" s="272">
        <v>0</v>
      </c>
      <c r="H987" s="272">
        <f t="shared" si="17"/>
        <v>0</v>
      </c>
      <c r="I987" s="272">
        <v>0</v>
      </c>
    </row>
    <row r="988" spans="1:9" hidden="1" x14ac:dyDescent="0.2">
      <c r="A988" s="271">
        <v>274550</v>
      </c>
      <c r="B988" s="271" t="s">
        <v>791</v>
      </c>
      <c r="C988" s="272">
        <v>0</v>
      </c>
      <c r="D988" s="272">
        <v>0</v>
      </c>
      <c r="E988" s="272">
        <v>0</v>
      </c>
      <c r="F988" s="272">
        <v>0</v>
      </c>
      <c r="G988" s="272">
        <v>0</v>
      </c>
      <c r="H988" s="272">
        <f t="shared" si="17"/>
        <v>0</v>
      </c>
      <c r="I988" s="272">
        <v>0</v>
      </c>
    </row>
    <row r="989" spans="1:9" hidden="1" x14ac:dyDescent="0.2">
      <c r="A989" s="269">
        <v>275000</v>
      </c>
      <c r="B989" s="269" t="s">
        <v>792</v>
      </c>
      <c r="C989" s="270">
        <v>0</v>
      </c>
      <c r="D989" s="270">
        <v>0</v>
      </c>
      <c r="E989" s="270">
        <v>0</v>
      </c>
      <c r="F989" s="270">
        <v>0</v>
      </c>
      <c r="G989" s="270">
        <v>0</v>
      </c>
      <c r="H989" s="270">
        <f t="shared" si="17"/>
        <v>0</v>
      </c>
      <c r="I989" s="270">
        <v>0</v>
      </c>
    </row>
    <row r="990" spans="1:9" hidden="1" x14ac:dyDescent="0.2">
      <c r="A990" s="271">
        <v>275005</v>
      </c>
      <c r="B990" s="271" t="s">
        <v>782</v>
      </c>
      <c r="C990" s="272">
        <v>0</v>
      </c>
      <c r="D990" s="272">
        <v>0</v>
      </c>
      <c r="E990" s="272">
        <v>0</v>
      </c>
      <c r="F990" s="272">
        <v>0</v>
      </c>
      <c r="G990" s="272">
        <v>0</v>
      </c>
      <c r="H990" s="272">
        <f t="shared" si="17"/>
        <v>0</v>
      </c>
      <c r="I990" s="272">
        <v>0</v>
      </c>
    </row>
    <row r="991" spans="1:9" hidden="1" x14ac:dyDescent="0.2">
      <c r="A991" s="271">
        <v>275010</v>
      </c>
      <c r="B991" s="271" t="s">
        <v>783</v>
      </c>
      <c r="C991" s="272">
        <v>0</v>
      </c>
      <c r="D991" s="272">
        <v>0</v>
      </c>
      <c r="E991" s="272">
        <v>0</v>
      </c>
      <c r="F991" s="272">
        <v>0</v>
      </c>
      <c r="G991" s="272">
        <v>0</v>
      </c>
      <c r="H991" s="272">
        <f t="shared" si="17"/>
        <v>0</v>
      </c>
      <c r="I991" s="272">
        <v>0</v>
      </c>
    </row>
    <row r="992" spans="1:9" hidden="1" x14ac:dyDescent="0.2">
      <c r="A992" s="271">
        <v>275015</v>
      </c>
      <c r="B992" s="271" t="s">
        <v>784</v>
      </c>
      <c r="C992" s="272">
        <v>0</v>
      </c>
      <c r="D992" s="272">
        <v>0</v>
      </c>
      <c r="E992" s="272">
        <v>0</v>
      </c>
      <c r="F992" s="272">
        <v>0</v>
      </c>
      <c r="G992" s="272">
        <v>0</v>
      </c>
      <c r="H992" s="272">
        <f t="shared" si="17"/>
        <v>0</v>
      </c>
      <c r="I992" s="272">
        <v>0</v>
      </c>
    </row>
    <row r="993" spans="1:9" hidden="1" x14ac:dyDescent="0.2">
      <c r="A993" s="271">
        <v>275020</v>
      </c>
      <c r="B993" s="271" t="s">
        <v>785</v>
      </c>
      <c r="C993" s="272">
        <v>0</v>
      </c>
      <c r="D993" s="272">
        <v>0</v>
      </c>
      <c r="E993" s="272">
        <v>0</v>
      </c>
      <c r="F993" s="272">
        <v>0</v>
      </c>
      <c r="G993" s="272">
        <v>0</v>
      </c>
      <c r="H993" s="272">
        <f t="shared" si="17"/>
        <v>0</v>
      </c>
      <c r="I993" s="272">
        <v>0</v>
      </c>
    </row>
    <row r="994" spans="1:9" hidden="1" x14ac:dyDescent="0.2">
      <c r="A994" s="271">
        <v>275025</v>
      </c>
      <c r="B994" s="271" t="s">
        <v>786</v>
      </c>
      <c r="C994" s="272">
        <v>0</v>
      </c>
      <c r="D994" s="272">
        <v>0</v>
      </c>
      <c r="E994" s="272">
        <v>0</v>
      </c>
      <c r="F994" s="272">
        <v>0</v>
      </c>
      <c r="G994" s="272">
        <v>0</v>
      </c>
      <c r="H994" s="272">
        <f t="shared" si="17"/>
        <v>0</v>
      </c>
      <c r="I994" s="272">
        <v>0</v>
      </c>
    </row>
    <row r="995" spans="1:9" hidden="1" x14ac:dyDescent="0.2">
      <c r="A995" s="271">
        <v>275030</v>
      </c>
      <c r="B995" s="271" t="s">
        <v>787</v>
      </c>
      <c r="C995" s="272">
        <v>0</v>
      </c>
      <c r="D995" s="272">
        <v>0</v>
      </c>
      <c r="E995" s="272">
        <v>0</v>
      </c>
      <c r="F995" s="272">
        <v>0</v>
      </c>
      <c r="G995" s="272">
        <v>0</v>
      </c>
      <c r="H995" s="272">
        <f t="shared" si="17"/>
        <v>0</v>
      </c>
      <c r="I995" s="272">
        <v>0</v>
      </c>
    </row>
    <row r="996" spans="1:9" hidden="1" x14ac:dyDescent="0.2">
      <c r="A996" s="271">
        <v>275035</v>
      </c>
      <c r="B996" s="271" t="s">
        <v>788</v>
      </c>
      <c r="C996" s="272">
        <v>0</v>
      </c>
      <c r="D996" s="272">
        <v>0</v>
      </c>
      <c r="E996" s="272">
        <v>0</v>
      </c>
      <c r="F996" s="272">
        <v>0</v>
      </c>
      <c r="G996" s="272">
        <v>0</v>
      </c>
      <c r="H996" s="272">
        <f t="shared" si="17"/>
        <v>0</v>
      </c>
      <c r="I996" s="272">
        <v>0</v>
      </c>
    </row>
    <row r="997" spans="1:9" hidden="1" x14ac:dyDescent="0.2">
      <c r="A997" s="271">
        <v>275040</v>
      </c>
      <c r="B997" s="271" t="s">
        <v>789</v>
      </c>
      <c r="C997" s="272">
        <v>0</v>
      </c>
      <c r="D997" s="272">
        <v>0</v>
      </c>
      <c r="E997" s="272">
        <v>0</v>
      </c>
      <c r="F997" s="272">
        <v>0</v>
      </c>
      <c r="G997" s="272">
        <v>0</v>
      </c>
      <c r="H997" s="272">
        <f t="shared" si="17"/>
        <v>0</v>
      </c>
      <c r="I997" s="272">
        <v>0</v>
      </c>
    </row>
    <row r="998" spans="1:9" hidden="1" x14ac:dyDescent="0.2">
      <c r="A998" s="271">
        <v>275045</v>
      </c>
      <c r="B998" s="271" t="s">
        <v>790</v>
      </c>
      <c r="C998" s="272">
        <v>0</v>
      </c>
      <c r="D998" s="272">
        <v>0</v>
      </c>
      <c r="E998" s="272">
        <v>0</v>
      </c>
      <c r="F998" s="272">
        <v>0</v>
      </c>
      <c r="G998" s="272">
        <v>0</v>
      </c>
      <c r="H998" s="272">
        <f t="shared" si="17"/>
        <v>0</v>
      </c>
      <c r="I998" s="272">
        <v>0</v>
      </c>
    </row>
    <row r="999" spans="1:9" hidden="1" x14ac:dyDescent="0.2">
      <c r="A999" s="271">
        <v>275050</v>
      </c>
      <c r="B999" s="271" t="s">
        <v>791</v>
      </c>
      <c r="C999" s="272">
        <v>0</v>
      </c>
      <c r="D999" s="272">
        <v>0</v>
      </c>
      <c r="E999" s="272">
        <v>0</v>
      </c>
      <c r="F999" s="272">
        <v>0</v>
      </c>
      <c r="G999" s="272">
        <v>0</v>
      </c>
      <c r="H999" s="272">
        <f t="shared" ref="H999:H1030" si="18">IFERROR(CEILING(+I999*(1+((+I999/G999-1)/3)),1000000),0)</f>
        <v>0</v>
      </c>
      <c r="I999" s="272">
        <v>0</v>
      </c>
    </row>
    <row r="1000" spans="1:9" hidden="1" x14ac:dyDescent="0.2">
      <c r="A1000" s="269">
        <v>275500</v>
      </c>
      <c r="B1000" s="269" t="s">
        <v>793</v>
      </c>
      <c r="C1000" s="270">
        <v>0</v>
      </c>
      <c r="D1000" s="270">
        <v>0</v>
      </c>
      <c r="E1000" s="270">
        <v>0</v>
      </c>
      <c r="F1000" s="270">
        <v>0</v>
      </c>
      <c r="G1000" s="270">
        <v>0</v>
      </c>
      <c r="H1000" s="270">
        <f t="shared" si="18"/>
        <v>0</v>
      </c>
      <c r="I1000" s="270">
        <v>0</v>
      </c>
    </row>
    <row r="1001" spans="1:9" hidden="1" x14ac:dyDescent="0.2">
      <c r="A1001" s="271">
        <v>275505</v>
      </c>
      <c r="B1001" s="271" t="s">
        <v>782</v>
      </c>
      <c r="C1001" s="272">
        <v>0</v>
      </c>
      <c r="D1001" s="272">
        <v>0</v>
      </c>
      <c r="E1001" s="272">
        <v>0</v>
      </c>
      <c r="F1001" s="272">
        <v>0</v>
      </c>
      <c r="G1001" s="272">
        <v>0</v>
      </c>
      <c r="H1001" s="272">
        <f t="shared" si="18"/>
        <v>0</v>
      </c>
      <c r="I1001" s="272">
        <v>0</v>
      </c>
    </row>
    <row r="1002" spans="1:9" hidden="1" x14ac:dyDescent="0.2">
      <c r="A1002" s="271">
        <v>275510</v>
      </c>
      <c r="B1002" s="271" t="s">
        <v>783</v>
      </c>
      <c r="C1002" s="272">
        <v>0</v>
      </c>
      <c r="D1002" s="272">
        <v>0</v>
      </c>
      <c r="E1002" s="272">
        <v>0</v>
      </c>
      <c r="F1002" s="272">
        <v>0</v>
      </c>
      <c r="G1002" s="272">
        <v>0</v>
      </c>
      <c r="H1002" s="272">
        <f t="shared" si="18"/>
        <v>0</v>
      </c>
      <c r="I1002" s="272">
        <v>0</v>
      </c>
    </row>
    <row r="1003" spans="1:9" hidden="1" x14ac:dyDescent="0.2">
      <c r="A1003" s="271">
        <v>275515</v>
      </c>
      <c r="B1003" s="271" t="s">
        <v>784</v>
      </c>
      <c r="C1003" s="272">
        <v>0</v>
      </c>
      <c r="D1003" s="272">
        <v>0</v>
      </c>
      <c r="E1003" s="272">
        <v>0</v>
      </c>
      <c r="F1003" s="272">
        <v>0</v>
      </c>
      <c r="G1003" s="272">
        <v>0</v>
      </c>
      <c r="H1003" s="272">
        <f t="shared" si="18"/>
        <v>0</v>
      </c>
      <c r="I1003" s="272">
        <v>0</v>
      </c>
    </row>
    <row r="1004" spans="1:9" hidden="1" x14ac:dyDescent="0.2">
      <c r="A1004" s="271">
        <v>275520</v>
      </c>
      <c r="B1004" s="271" t="s">
        <v>785</v>
      </c>
      <c r="C1004" s="272">
        <v>0</v>
      </c>
      <c r="D1004" s="272">
        <v>0</v>
      </c>
      <c r="E1004" s="272">
        <v>0</v>
      </c>
      <c r="F1004" s="272">
        <v>0</v>
      </c>
      <c r="G1004" s="272">
        <v>0</v>
      </c>
      <c r="H1004" s="272">
        <f t="shared" si="18"/>
        <v>0</v>
      </c>
      <c r="I1004" s="272">
        <v>0</v>
      </c>
    </row>
    <row r="1005" spans="1:9" hidden="1" x14ac:dyDescent="0.2">
      <c r="A1005" s="271">
        <v>275525</v>
      </c>
      <c r="B1005" s="271" t="s">
        <v>786</v>
      </c>
      <c r="C1005" s="272">
        <v>0</v>
      </c>
      <c r="D1005" s="272">
        <v>0</v>
      </c>
      <c r="E1005" s="272">
        <v>0</v>
      </c>
      <c r="F1005" s="272">
        <v>0</v>
      </c>
      <c r="G1005" s="272">
        <v>0</v>
      </c>
      <c r="H1005" s="272">
        <f t="shared" si="18"/>
        <v>0</v>
      </c>
      <c r="I1005" s="272">
        <v>0</v>
      </c>
    </row>
    <row r="1006" spans="1:9" hidden="1" x14ac:dyDescent="0.2">
      <c r="A1006" s="271">
        <v>275530</v>
      </c>
      <c r="B1006" s="271" t="s">
        <v>787</v>
      </c>
      <c r="C1006" s="272">
        <v>0</v>
      </c>
      <c r="D1006" s="272">
        <v>0</v>
      </c>
      <c r="E1006" s="272">
        <v>0</v>
      </c>
      <c r="F1006" s="272">
        <v>0</v>
      </c>
      <c r="G1006" s="272">
        <v>0</v>
      </c>
      <c r="H1006" s="272">
        <f t="shared" si="18"/>
        <v>0</v>
      </c>
      <c r="I1006" s="272">
        <v>0</v>
      </c>
    </row>
    <row r="1007" spans="1:9" hidden="1" x14ac:dyDescent="0.2">
      <c r="A1007" s="271">
        <v>275535</v>
      </c>
      <c r="B1007" s="271" t="s">
        <v>788</v>
      </c>
      <c r="C1007" s="272">
        <v>0</v>
      </c>
      <c r="D1007" s="272">
        <v>0</v>
      </c>
      <c r="E1007" s="272">
        <v>0</v>
      </c>
      <c r="F1007" s="272">
        <v>0</v>
      </c>
      <c r="G1007" s="272">
        <v>0</v>
      </c>
      <c r="H1007" s="272">
        <f t="shared" si="18"/>
        <v>0</v>
      </c>
      <c r="I1007" s="272">
        <v>0</v>
      </c>
    </row>
    <row r="1008" spans="1:9" hidden="1" x14ac:dyDescent="0.2">
      <c r="A1008" s="271">
        <v>275540</v>
      </c>
      <c r="B1008" s="271" t="s">
        <v>789</v>
      </c>
      <c r="C1008" s="272">
        <v>0</v>
      </c>
      <c r="D1008" s="272">
        <v>0</v>
      </c>
      <c r="E1008" s="272">
        <v>0</v>
      </c>
      <c r="F1008" s="272">
        <v>0</v>
      </c>
      <c r="G1008" s="272">
        <v>0</v>
      </c>
      <c r="H1008" s="272">
        <f t="shared" si="18"/>
        <v>0</v>
      </c>
      <c r="I1008" s="272">
        <v>0</v>
      </c>
    </row>
    <row r="1009" spans="1:9" hidden="1" x14ac:dyDescent="0.2">
      <c r="A1009" s="271">
        <v>275545</v>
      </c>
      <c r="B1009" s="271" t="s">
        <v>790</v>
      </c>
      <c r="C1009" s="272">
        <v>0</v>
      </c>
      <c r="D1009" s="272">
        <v>0</v>
      </c>
      <c r="E1009" s="272">
        <v>0</v>
      </c>
      <c r="F1009" s="272">
        <v>0</v>
      </c>
      <c r="G1009" s="272">
        <v>0</v>
      </c>
      <c r="H1009" s="272">
        <f t="shared" si="18"/>
        <v>0</v>
      </c>
      <c r="I1009" s="272">
        <v>0</v>
      </c>
    </row>
    <row r="1010" spans="1:9" hidden="1" x14ac:dyDescent="0.2">
      <c r="A1010" s="271">
        <v>275550</v>
      </c>
      <c r="B1010" s="271" t="s">
        <v>791</v>
      </c>
      <c r="C1010" s="272">
        <v>0</v>
      </c>
      <c r="D1010" s="272">
        <v>0</v>
      </c>
      <c r="E1010" s="272">
        <v>0</v>
      </c>
      <c r="F1010" s="272">
        <v>0</v>
      </c>
      <c r="G1010" s="272">
        <v>0</v>
      </c>
      <c r="H1010" s="272">
        <f t="shared" si="18"/>
        <v>0</v>
      </c>
      <c r="I1010" s="272">
        <v>0</v>
      </c>
    </row>
    <row r="1011" spans="1:9" hidden="1" x14ac:dyDescent="0.2">
      <c r="A1011" s="269">
        <v>276000</v>
      </c>
      <c r="B1011" s="269" t="s">
        <v>794</v>
      </c>
      <c r="C1011" s="270">
        <v>0</v>
      </c>
      <c r="D1011" s="270">
        <v>0</v>
      </c>
      <c r="E1011" s="270">
        <v>0</v>
      </c>
      <c r="F1011" s="270">
        <v>0</v>
      </c>
      <c r="G1011" s="270">
        <v>0</v>
      </c>
      <c r="H1011" s="270">
        <f t="shared" si="18"/>
        <v>0</v>
      </c>
      <c r="I1011" s="270">
        <v>0</v>
      </c>
    </row>
    <row r="1012" spans="1:9" hidden="1" x14ac:dyDescent="0.2">
      <c r="A1012" s="271">
        <v>276005</v>
      </c>
      <c r="B1012" s="271" t="s">
        <v>795</v>
      </c>
      <c r="C1012" s="272">
        <v>0</v>
      </c>
      <c r="D1012" s="272">
        <v>0</v>
      </c>
      <c r="E1012" s="272">
        <v>0</v>
      </c>
      <c r="F1012" s="272">
        <v>0</v>
      </c>
      <c r="G1012" s="272">
        <v>0</v>
      </c>
      <c r="H1012" s="272">
        <f t="shared" si="18"/>
        <v>0</v>
      </c>
      <c r="I1012" s="272">
        <v>0</v>
      </c>
    </row>
    <row r="1013" spans="1:9" hidden="1" x14ac:dyDescent="0.2">
      <c r="A1013" s="271">
        <v>276015</v>
      </c>
      <c r="B1013" s="271" t="s">
        <v>796</v>
      </c>
      <c r="C1013" s="272">
        <v>0</v>
      </c>
      <c r="D1013" s="272">
        <v>0</v>
      </c>
      <c r="E1013" s="272">
        <v>0</v>
      </c>
      <c r="F1013" s="272">
        <v>0</v>
      </c>
      <c r="G1013" s="272">
        <v>0</v>
      </c>
      <c r="H1013" s="272">
        <f t="shared" si="18"/>
        <v>0</v>
      </c>
      <c r="I1013" s="272">
        <v>0</v>
      </c>
    </row>
    <row r="1014" spans="1:9" hidden="1" x14ac:dyDescent="0.2">
      <c r="A1014" s="271">
        <v>276020</v>
      </c>
      <c r="B1014" s="271" t="s">
        <v>797</v>
      </c>
      <c r="C1014" s="272">
        <v>0</v>
      </c>
      <c r="D1014" s="272">
        <v>0</v>
      </c>
      <c r="E1014" s="272">
        <v>0</v>
      </c>
      <c r="F1014" s="272">
        <v>0</v>
      </c>
      <c r="G1014" s="272">
        <v>0</v>
      </c>
      <c r="H1014" s="272">
        <f t="shared" si="18"/>
        <v>0</v>
      </c>
      <c r="I1014" s="272">
        <v>0</v>
      </c>
    </row>
    <row r="1015" spans="1:9" hidden="1" x14ac:dyDescent="0.2">
      <c r="A1015" s="269">
        <v>276500</v>
      </c>
      <c r="B1015" s="269" t="s">
        <v>798</v>
      </c>
      <c r="C1015" s="270">
        <v>0</v>
      </c>
      <c r="D1015" s="270">
        <v>0</v>
      </c>
      <c r="E1015" s="270">
        <v>0</v>
      </c>
      <c r="F1015" s="270">
        <v>0</v>
      </c>
      <c r="G1015" s="270">
        <v>0</v>
      </c>
      <c r="H1015" s="270">
        <f t="shared" si="18"/>
        <v>0</v>
      </c>
      <c r="I1015" s="270">
        <v>0</v>
      </c>
    </row>
    <row r="1016" spans="1:9" hidden="1" x14ac:dyDescent="0.2">
      <c r="A1016" s="271">
        <v>276505</v>
      </c>
      <c r="B1016" s="271" t="s">
        <v>773</v>
      </c>
      <c r="C1016" s="272">
        <v>0</v>
      </c>
      <c r="D1016" s="272">
        <v>0</v>
      </c>
      <c r="E1016" s="272">
        <v>0</v>
      </c>
      <c r="F1016" s="272">
        <v>0</v>
      </c>
      <c r="G1016" s="272">
        <v>0</v>
      </c>
      <c r="H1016" s="272">
        <f t="shared" si="18"/>
        <v>0</v>
      </c>
      <c r="I1016" s="272">
        <v>0</v>
      </c>
    </row>
    <row r="1017" spans="1:9" hidden="1" x14ac:dyDescent="0.2">
      <c r="A1017" s="271">
        <v>276510</v>
      </c>
      <c r="B1017" s="271" t="s">
        <v>799</v>
      </c>
      <c r="C1017" s="272">
        <v>0</v>
      </c>
      <c r="D1017" s="272">
        <v>0</v>
      </c>
      <c r="E1017" s="272">
        <v>0</v>
      </c>
      <c r="F1017" s="272">
        <v>0</v>
      </c>
      <c r="G1017" s="272">
        <v>0</v>
      </c>
      <c r="H1017" s="272">
        <f t="shared" si="18"/>
        <v>0</v>
      </c>
      <c r="I1017" s="272">
        <v>0</v>
      </c>
    </row>
    <row r="1018" spans="1:9" hidden="1" x14ac:dyDescent="0.2">
      <c r="A1018" s="271">
        <v>276515</v>
      </c>
      <c r="B1018" s="271" t="s">
        <v>800</v>
      </c>
      <c r="C1018" s="272">
        <v>0</v>
      </c>
      <c r="D1018" s="272">
        <v>0</v>
      </c>
      <c r="E1018" s="272">
        <v>0</v>
      </c>
      <c r="F1018" s="272">
        <v>0</v>
      </c>
      <c r="G1018" s="272">
        <v>0</v>
      </c>
      <c r="H1018" s="272">
        <f t="shared" si="18"/>
        <v>0</v>
      </c>
      <c r="I1018" s="272">
        <v>0</v>
      </c>
    </row>
    <row r="1019" spans="1:9" hidden="1" x14ac:dyDescent="0.2">
      <c r="A1019" s="271">
        <v>276520</v>
      </c>
      <c r="B1019" s="271" t="s">
        <v>801</v>
      </c>
      <c r="C1019" s="272">
        <v>0</v>
      </c>
      <c r="D1019" s="272">
        <v>0</v>
      </c>
      <c r="E1019" s="272">
        <v>0</v>
      </c>
      <c r="F1019" s="272">
        <v>0</v>
      </c>
      <c r="G1019" s="272">
        <v>0</v>
      </c>
      <c r="H1019" s="272">
        <f t="shared" si="18"/>
        <v>0</v>
      </c>
      <c r="I1019" s="272">
        <v>0</v>
      </c>
    </row>
    <row r="1020" spans="1:9" hidden="1" x14ac:dyDescent="0.2">
      <c r="A1020" s="271">
        <v>276525</v>
      </c>
      <c r="B1020" s="271" t="s">
        <v>802</v>
      </c>
      <c r="C1020" s="272">
        <v>0</v>
      </c>
      <c r="D1020" s="272">
        <v>0</v>
      </c>
      <c r="E1020" s="272">
        <v>0</v>
      </c>
      <c r="F1020" s="272">
        <v>0</v>
      </c>
      <c r="G1020" s="272">
        <v>0</v>
      </c>
      <c r="H1020" s="272">
        <f t="shared" si="18"/>
        <v>0</v>
      </c>
      <c r="I1020" s="272">
        <v>0</v>
      </c>
    </row>
    <row r="1021" spans="1:9" x14ac:dyDescent="0.2">
      <c r="A1021" s="266">
        <v>280000</v>
      </c>
      <c r="B1021" s="266" t="s">
        <v>803</v>
      </c>
      <c r="C1021" s="267">
        <v>17405222</v>
      </c>
      <c r="D1021" s="267">
        <v>25071773</v>
      </c>
      <c r="E1021" s="267">
        <v>12585738</v>
      </c>
      <c r="F1021" s="267">
        <v>17319502</v>
      </c>
      <c r="G1021" s="267">
        <v>20171839</v>
      </c>
      <c r="H1021" s="267">
        <f t="shared" si="18"/>
        <v>25000000</v>
      </c>
      <c r="I1021" s="267">
        <v>23155121</v>
      </c>
    </row>
    <row r="1022" spans="1:9" hidden="1" x14ac:dyDescent="0.2">
      <c r="A1022" s="269">
        <v>280500</v>
      </c>
      <c r="B1022" s="269" t="s">
        <v>804</v>
      </c>
      <c r="C1022" s="270">
        <v>0</v>
      </c>
      <c r="D1022" s="270">
        <v>0</v>
      </c>
      <c r="E1022" s="270">
        <v>0</v>
      </c>
      <c r="F1022" s="270">
        <v>0</v>
      </c>
      <c r="G1022" s="270">
        <v>0</v>
      </c>
      <c r="H1022" s="270">
        <f t="shared" si="18"/>
        <v>0</v>
      </c>
      <c r="I1022" s="270">
        <v>0</v>
      </c>
    </row>
    <row r="1023" spans="1:9" hidden="1" x14ac:dyDescent="0.2">
      <c r="A1023" s="269">
        <v>281000</v>
      </c>
      <c r="B1023" s="269" t="s">
        <v>805</v>
      </c>
      <c r="C1023" s="270">
        <v>0</v>
      </c>
      <c r="D1023" s="270">
        <v>0</v>
      </c>
      <c r="E1023" s="270">
        <v>0</v>
      </c>
      <c r="F1023" s="270">
        <v>0</v>
      </c>
      <c r="G1023" s="270">
        <v>0</v>
      </c>
      <c r="H1023" s="270">
        <f t="shared" si="18"/>
        <v>0</v>
      </c>
      <c r="I1023" s="270">
        <v>0</v>
      </c>
    </row>
    <row r="1024" spans="1:9" hidden="1" x14ac:dyDescent="0.2">
      <c r="A1024" s="269">
        <v>281500</v>
      </c>
      <c r="B1024" s="269" t="s">
        <v>806</v>
      </c>
      <c r="C1024" s="270">
        <v>0</v>
      </c>
      <c r="D1024" s="270">
        <v>0</v>
      </c>
      <c r="E1024" s="270">
        <v>0</v>
      </c>
      <c r="F1024" s="270">
        <v>0</v>
      </c>
      <c r="G1024" s="270">
        <v>0</v>
      </c>
      <c r="H1024" s="270">
        <f t="shared" si="18"/>
        <v>0</v>
      </c>
      <c r="I1024" s="270">
        <v>0</v>
      </c>
    </row>
    <row r="1025" spans="1:11" hidden="1" x14ac:dyDescent="0.2">
      <c r="A1025" s="269">
        <v>282000</v>
      </c>
      <c r="B1025" s="269" t="s">
        <v>807</v>
      </c>
      <c r="C1025" s="270">
        <v>0</v>
      </c>
      <c r="D1025" s="270">
        <v>0</v>
      </c>
      <c r="E1025" s="270">
        <v>0</v>
      </c>
      <c r="F1025" s="270">
        <v>0</v>
      </c>
      <c r="G1025" s="270">
        <v>0</v>
      </c>
      <c r="H1025" s="270">
        <f t="shared" si="18"/>
        <v>0</v>
      </c>
      <c r="I1025" s="270">
        <v>0</v>
      </c>
    </row>
    <row r="1026" spans="1:11" hidden="1" x14ac:dyDescent="0.2">
      <c r="A1026" s="269">
        <v>282500</v>
      </c>
      <c r="B1026" s="269" t="s">
        <v>808</v>
      </c>
      <c r="C1026" s="270">
        <v>0</v>
      </c>
      <c r="D1026" s="270">
        <v>0</v>
      </c>
      <c r="E1026" s="270">
        <v>0</v>
      </c>
      <c r="F1026" s="270">
        <v>0</v>
      </c>
      <c r="G1026" s="270">
        <v>0</v>
      </c>
      <c r="H1026" s="270">
        <f t="shared" si="18"/>
        <v>0</v>
      </c>
      <c r="I1026" s="270">
        <v>0</v>
      </c>
    </row>
    <row r="1027" spans="1:11" hidden="1" x14ac:dyDescent="0.2">
      <c r="A1027" s="269">
        <v>283000</v>
      </c>
      <c r="B1027" s="269" t="s">
        <v>809</v>
      </c>
      <c r="C1027" s="270">
        <v>0</v>
      </c>
      <c r="D1027" s="270">
        <v>0</v>
      </c>
      <c r="E1027" s="270">
        <v>0</v>
      </c>
      <c r="F1027" s="270">
        <v>0</v>
      </c>
      <c r="G1027" s="270">
        <v>0</v>
      </c>
      <c r="H1027" s="270">
        <f t="shared" si="18"/>
        <v>0</v>
      </c>
      <c r="I1027" s="270">
        <v>0</v>
      </c>
    </row>
    <row r="1028" spans="1:11" hidden="1" x14ac:dyDescent="0.2">
      <c r="A1028" s="269">
        <v>283100</v>
      </c>
      <c r="B1028" s="269" t="s">
        <v>810</v>
      </c>
      <c r="C1028" s="270">
        <v>0</v>
      </c>
      <c r="D1028" s="270">
        <v>0</v>
      </c>
      <c r="E1028" s="270">
        <v>0</v>
      </c>
      <c r="F1028" s="270">
        <v>0</v>
      </c>
      <c r="G1028" s="270">
        <v>0</v>
      </c>
      <c r="H1028" s="270">
        <f t="shared" si="18"/>
        <v>0</v>
      </c>
      <c r="I1028" s="270">
        <v>0</v>
      </c>
    </row>
    <row r="1029" spans="1:11" x14ac:dyDescent="0.2">
      <c r="A1029" s="269">
        <v>283200</v>
      </c>
      <c r="B1029" s="269" t="s">
        <v>811</v>
      </c>
      <c r="C1029" s="270">
        <v>17405222</v>
      </c>
      <c r="D1029" s="270">
        <v>25071773</v>
      </c>
      <c r="E1029" s="270">
        <v>12585738</v>
      </c>
      <c r="F1029" s="270">
        <v>17319502</v>
      </c>
      <c r="G1029" s="270">
        <v>20171839</v>
      </c>
      <c r="H1029" s="270">
        <f t="shared" si="18"/>
        <v>25000000</v>
      </c>
      <c r="I1029" s="270">
        <v>23155121</v>
      </c>
    </row>
    <row r="1030" spans="1:11" hidden="1" x14ac:dyDescent="0.2">
      <c r="A1030" s="269">
        <v>283300</v>
      </c>
      <c r="B1030" s="269" t="s">
        <v>812</v>
      </c>
      <c r="C1030" s="270">
        <v>0</v>
      </c>
      <c r="D1030" s="270">
        <v>0</v>
      </c>
      <c r="E1030" s="270">
        <v>0</v>
      </c>
      <c r="F1030" s="270">
        <v>0</v>
      </c>
      <c r="G1030" s="270">
        <v>0</v>
      </c>
      <c r="H1030" s="270">
        <f t="shared" si="18"/>
        <v>0</v>
      </c>
      <c r="I1030" s="270">
        <v>0</v>
      </c>
    </row>
    <row r="1031" spans="1:11" hidden="1" x14ac:dyDescent="0.2">
      <c r="A1031" s="269">
        <v>283500</v>
      </c>
      <c r="B1031" s="269" t="s">
        <v>813</v>
      </c>
      <c r="C1031" s="270">
        <v>0</v>
      </c>
      <c r="D1031" s="270">
        <v>0</v>
      </c>
      <c r="E1031" s="270">
        <v>0</v>
      </c>
      <c r="F1031" s="270">
        <v>0</v>
      </c>
      <c r="G1031" s="270">
        <v>0</v>
      </c>
      <c r="H1031" s="270">
        <f t="shared" ref="H1031:H1032" si="19">IFERROR(CEILING(+I1031*(1+((+I1031/G1031-1)/3)),1000000),0)</f>
        <v>0</v>
      </c>
      <c r="I1031" s="270">
        <v>0</v>
      </c>
    </row>
    <row r="1032" spans="1:11" hidden="1" x14ac:dyDescent="0.2">
      <c r="A1032" s="266">
        <v>290000</v>
      </c>
      <c r="B1032" s="266" t="s">
        <v>814</v>
      </c>
      <c r="C1032" s="267">
        <v>0</v>
      </c>
      <c r="D1032" s="267">
        <v>0</v>
      </c>
      <c r="E1032" s="267">
        <v>0</v>
      </c>
      <c r="F1032" s="267">
        <v>0</v>
      </c>
      <c r="G1032" s="267">
        <v>0</v>
      </c>
      <c r="H1032" s="267">
        <f t="shared" si="19"/>
        <v>0</v>
      </c>
      <c r="I1032" s="267">
        <v>0</v>
      </c>
    </row>
    <row r="1033" spans="1:11" x14ac:dyDescent="0.2">
      <c r="A1033" s="264">
        <v>300000</v>
      </c>
      <c r="B1033" s="264" t="s">
        <v>815</v>
      </c>
      <c r="C1033" s="265">
        <v>5617244036.4700003</v>
      </c>
      <c r="D1033" s="265">
        <v>6151271472.6599998</v>
      </c>
      <c r="E1033" s="265">
        <v>6409917129.75</v>
      </c>
      <c r="F1033" s="265">
        <v>7173700740.29</v>
      </c>
      <c r="G1033" s="265">
        <v>7832116548.9099998</v>
      </c>
      <c r="H1033" s="265">
        <f>+H1034+H1044+H1053+H1062+H1064</f>
        <v>7824396583.2399998</v>
      </c>
      <c r="I1033" s="265">
        <v>7750631082.1599998</v>
      </c>
      <c r="J1033" s="277"/>
      <c r="K1033" s="277"/>
    </row>
    <row r="1034" spans="1:11" x14ac:dyDescent="0.2">
      <c r="A1034" s="266">
        <v>310000</v>
      </c>
      <c r="B1034" s="266" t="s">
        <v>816</v>
      </c>
      <c r="C1034" s="267">
        <v>4436399229</v>
      </c>
      <c r="D1034" s="267">
        <v>4967580752</v>
      </c>
      <c r="E1034" s="267">
        <v>5151845990</v>
      </c>
      <c r="F1034" s="267">
        <v>5791804745</v>
      </c>
      <c r="G1034" s="267">
        <v>6296136317</v>
      </c>
      <c r="H1034" s="267">
        <f t="shared" ref="H1034:H1063" si="20">IFERROR(CEILING(+I1034*(1+((+I1034/G1034-1)/3)),1000000),0)</f>
        <v>6391000000</v>
      </c>
      <c r="I1034" s="267">
        <v>6366656630</v>
      </c>
      <c r="J1034" s="277"/>
      <c r="K1034" s="277"/>
    </row>
    <row r="1035" spans="1:11" x14ac:dyDescent="0.2">
      <c r="A1035" s="269">
        <v>310500</v>
      </c>
      <c r="B1035" s="269" t="s">
        <v>817</v>
      </c>
      <c r="C1035" s="270">
        <v>2960965229</v>
      </c>
      <c r="D1035" s="270">
        <v>3405096752</v>
      </c>
      <c r="E1035" s="270">
        <v>3495613990</v>
      </c>
      <c r="F1035" s="270">
        <v>4036198745</v>
      </c>
      <c r="G1035" s="270">
        <v>4479084317</v>
      </c>
      <c r="H1035" s="270">
        <f t="shared" si="20"/>
        <v>4331000000</v>
      </c>
      <c r="I1035" s="270">
        <v>4366656630</v>
      </c>
    </row>
    <row r="1036" spans="1:11" x14ac:dyDescent="0.2">
      <c r="A1036" s="271">
        <v>310505</v>
      </c>
      <c r="B1036" s="271" t="s">
        <v>818</v>
      </c>
      <c r="C1036" s="272">
        <v>2960965229</v>
      </c>
      <c r="D1036" s="272">
        <v>3405096752</v>
      </c>
      <c r="E1036" s="272">
        <v>3495613990</v>
      </c>
      <c r="F1036" s="272">
        <v>4036198745</v>
      </c>
      <c r="G1036" s="272">
        <v>4479084317</v>
      </c>
      <c r="H1036" s="272">
        <f t="shared" si="20"/>
        <v>4331000000</v>
      </c>
      <c r="I1036" s="272">
        <v>4366656630</v>
      </c>
    </row>
    <row r="1037" spans="1:11" hidden="1" x14ac:dyDescent="0.2">
      <c r="A1037" s="271">
        <v>310510</v>
      </c>
      <c r="B1037" s="271" t="s">
        <v>819</v>
      </c>
      <c r="C1037" s="272">
        <v>0</v>
      </c>
      <c r="D1037" s="272">
        <v>0</v>
      </c>
      <c r="E1037" s="272">
        <v>0</v>
      </c>
      <c r="F1037" s="272">
        <v>0</v>
      </c>
      <c r="G1037" s="272">
        <v>0</v>
      </c>
      <c r="H1037" s="272">
        <f t="shared" si="20"/>
        <v>0</v>
      </c>
      <c r="I1037" s="272">
        <v>0</v>
      </c>
    </row>
    <row r="1038" spans="1:11" x14ac:dyDescent="0.2">
      <c r="A1038" s="269">
        <v>311000</v>
      </c>
      <c r="B1038" s="269" t="s">
        <v>820</v>
      </c>
      <c r="C1038" s="270">
        <v>1475434000</v>
      </c>
      <c r="D1038" s="270">
        <v>1562484000</v>
      </c>
      <c r="E1038" s="270">
        <v>1656232000</v>
      </c>
      <c r="F1038" s="270">
        <v>1755606000</v>
      </c>
      <c r="G1038" s="270">
        <v>1817052000</v>
      </c>
      <c r="H1038" s="270">
        <f t="shared" si="20"/>
        <v>2068000000</v>
      </c>
      <c r="I1038" s="270">
        <v>2000000000</v>
      </c>
    </row>
    <row r="1039" spans="1:11" x14ac:dyDescent="0.2">
      <c r="A1039" s="271">
        <v>311005</v>
      </c>
      <c r="B1039" s="271" t="s">
        <v>818</v>
      </c>
      <c r="C1039" s="272">
        <v>1475434000</v>
      </c>
      <c r="D1039" s="272">
        <v>1562484000</v>
      </c>
      <c r="E1039" s="272">
        <v>1656232000</v>
      </c>
      <c r="F1039" s="272">
        <v>1755606000</v>
      </c>
      <c r="G1039" s="272">
        <v>1817052000</v>
      </c>
      <c r="H1039" s="272">
        <f t="shared" si="20"/>
        <v>2068000000</v>
      </c>
      <c r="I1039" s="272">
        <v>2000000000</v>
      </c>
    </row>
    <row r="1040" spans="1:11" hidden="1" x14ac:dyDescent="0.2">
      <c r="A1040" s="271">
        <v>311010</v>
      </c>
      <c r="B1040" s="271" t="s">
        <v>821</v>
      </c>
      <c r="C1040" s="272">
        <v>0</v>
      </c>
      <c r="D1040" s="272">
        <v>0</v>
      </c>
      <c r="E1040" s="272">
        <v>0</v>
      </c>
      <c r="F1040" s="272">
        <v>0</v>
      </c>
      <c r="G1040" s="272">
        <v>0</v>
      </c>
      <c r="H1040" s="272">
        <f t="shared" si="20"/>
        <v>0</v>
      </c>
      <c r="I1040" s="272">
        <v>0</v>
      </c>
    </row>
    <row r="1041" spans="1:9" hidden="1" x14ac:dyDescent="0.2">
      <c r="A1041" s="269">
        <v>311500</v>
      </c>
      <c r="B1041" s="269" t="s">
        <v>822</v>
      </c>
      <c r="C1041" s="270">
        <v>0</v>
      </c>
      <c r="D1041" s="270">
        <v>0</v>
      </c>
      <c r="E1041" s="270">
        <v>0</v>
      </c>
      <c r="F1041" s="270">
        <v>0</v>
      </c>
      <c r="G1041" s="270">
        <v>0</v>
      </c>
      <c r="H1041" s="270">
        <f t="shared" si="20"/>
        <v>0</v>
      </c>
      <c r="I1041" s="270">
        <v>0</v>
      </c>
    </row>
    <row r="1042" spans="1:9" hidden="1" x14ac:dyDescent="0.2">
      <c r="A1042" s="271">
        <v>311505</v>
      </c>
      <c r="B1042" s="271" t="s">
        <v>823</v>
      </c>
      <c r="C1042" s="272">
        <v>0</v>
      </c>
      <c r="D1042" s="272">
        <v>0</v>
      </c>
      <c r="E1042" s="272">
        <v>0</v>
      </c>
      <c r="F1042" s="272">
        <v>0</v>
      </c>
      <c r="G1042" s="272">
        <v>0</v>
      </c>
      <c r="H1042" s="272">
        <f t="shared" si="20"/>
        <v>0</v>
      </c>
      <c r="I1042" s="272">
        <v>0</v>
      </c>
    </row>
    <row r="1043" spans="1:9" hidden="1" x14ac:dyDescent="0.2">
      <c r="A1043" s="271">
        <v>311510</v>
      </c>
      <c r="B1043" s="271" t="s">
        <v>824</v>
      </c>
      <c r="C1043" s="272">
        <v>0</v>
      </c>
      <c r="D1043" s="272">
        <v>0</v>
      </c>
      <c r="E1043" s="272">
        <v>0</v>
      </c>
      <c r="F1043" s="272">
        <v>0</v>
      </c>
      <c r="G1043" s="272">
        <v>0</v>
      </c>
      <c r="H1043" s="272">
        <f t="shared" si="20"/>
        <v>0</v>
      </c>
      <c r="I1043" s="272">
        <v>0</v>
      </c>
    </row>
    <row r="1044" spans="1:9" x14ac:dyDescent="0.2">
      <c r="A1044" s="266">
        <v>320000</v>
      </c>
      <c r="B1044" s="266" t="s">
        <v>825</v>
      </c>
      <c r="C1044" s="267">
        <v>927386891.25</v>
      </c>
      <c r="D1044" s="267">
        <v>952484414.25</v>
      </c>
      <c r="E1044" s="267">
        <v>973131615.25</v>
      </c>
      <c r="F1044" s="267">
        <v>1004525460.25</v>
      </c>
      <c r="G1044" s="267">
        <v>1054405507.25</v>
      </c>
      <c r="H1044" s="267">
        <f t="shared" si="20"/>
        <v>1151000000</v>
      </c>
      <c r="I1044" s="267">
        <v>1125126392.25</v>
      </c>
    </row>
    <row r="1045" spans="1:9" x14ac:dyDescent="0.2">
      <c r="A1045" s="269">
        <v>320500</v>
      </c>
      <c r="B1045" s="269" t="s">
        <v>826</v>
      </c>
      <c r="C1045" s="270">
        <v>925296608.25</v>
      </c>
      <c r="D1045" s="270">
        <v>950394131.25</v>
      </c>
      <c r="E1045" s="270">
        <v>971041332.25</v>
      </c>
      <c r="F1045" s="270">
        <v>1002435177.25</v>
      </c>
      <c r="G1045" s="270">
        <v>1052315224.25</v>
      </c>
      <c r="H1045" s="270">
        <f t="shared" si="20"/>
        <v>1149000000</v>
      </c>
      <c r="I1045" s="270">
        <v>1123036109.25</v>
      </c>
    </row>
    <row r="1046" spans="1:9" hidden="1" x14ac:dyDescent="0.2">
      <c r="A1046" s="269">
        <v>321000</v>
      </c>
      <c r="B1046" s="269" t="s">
        <v>827</v>
      </c>
      <c r="C1046" s="270">
        <v>0</v>
      </c>
      <c r="D1046" s="270">
        <v>0</v>
      </c>
      <c r="E1046" s="270">
        <v>0</v>
      </c>
      <c r="F1046" s="270">
        <v>0</v>
      </c>
      <c r="G1046" s="270">
        <v>0</v>
      </c>
      <c r="H1046" s="270">
        <f t="shared" si="20"/>
        <v>0</v>
      </c>
      <c r="I1046" s="270">
        <v>0</v>
      </c>
    </row>
    <row r="1047" spans="1:9" hidden="1" x14ac:dyDescent="0.2">
      <c r="A1047" s="269">
        <v>321500</v>
      </c>
      <c r="B1047" s="269" t="s">
        <v>828</v>
      </c>
      <c r="C1047" s="270">
        <v>0</v>
      </c>
      <c r="D1047" s="270">
        <v>0</v>
      </c>
      <c r="E1047" s="270">
        <v>0</v>
      </c>
      <c r="F1047" s="270">
        <v>0</v>
      </c>
      <c r="G1047" s="270">
        <v>0</v>
      </c>
      <c r="H1047" s="270">
        <f t="shared" si="20"/>
        <v>0</v>
      </c>
      <c r="I1047" s="270">
        <v>0</v>
      </c>
    </row>
    <row r="1048" spans="1:9" x14ac:dyDescent="0.2">
      <c r="A1048" s="269">
        <v>322000</v>
      </c>
      <c r="B1048" s="269" t="s">
        <v>829</v>
      </c>
      <c r="C1048" s="270">
        <v>2090283</v>
      </c>
      <c r="D1048" s="270">
        <v>2090283</v>
      </c>
      <c r="E1048" s="270">
        <v>2090283</v>
      </c>
      <c r="F1048" s="270">
        <v>2090283</v>
      </c>
      <c r="G1048" s="270">
        <v>2090283</v>
      </c>
      <c r="H1048" s="270">
        <f t="shared" si="20"/>
        <v>3000000</v>
      </c>
      <c r="I1048" s="270">
        <v>2090283</v>
      </c>
    </row>
    <row r="1049" spans="1:9" hidden="1" x14ac:dyDescent="0.2">
      <c r="A1049" s="269">
        <v>322500</v>
      </c>
      <c r="B1049" s="269" t="s">
        <v>830</v>
      </c>
      <c r="C1049" s="270">
        <v>0</v>
      </c>
      <c r="D1049" s="270">
        <v>0</v>
      </c>
      <c r="E1049" s="270">
        <v>0</v>
      </c>
      <c r="F1049" s="270">
        <v>0</v>
      </c>
      <c r="G1049" s="270">
        <v>0</v>
      </c>
      <c r="H1049" s="270">
        <f t="shared" si="20"/>
        <v>0</v>
      </c>
      <c r="I1049" s="270">
        <v>0</v>
      </c>
    </row>
    <row r="1050" spans="1:9" hidden="1" x14ac:dyDescent="0.2">
      <c r="A1050" s="269">
        <v>323000</v>
      </c>
      <c r="B1050" s="269" t="s">
        <v>831</v>
      </c>
      <c r="C1050" s="270">
        <v>0</v>
      </c>
      <c r="D1050" s="270">
        <v>0</v>
      </c>
      <c r="E1050" s="270">
        <v>0</v>
      </c>
      <c r="F1050" s="270">
        <v>0</v>
      </c>
      <c r="G1050" s="270">
        <v>0</v>
      </c>
      <c r="H1050" s="270">
        <f t="shared" si="20"/>
        <v>0</v>
      </c>
      <c r="I1050" s="270">
        <v>0</v>
      </c>
    </row>
    <row r="1051" spans="1:9" hidden="1" x14ac:dyDescent="0.2">
      <c r="A1051" s="269">
        <v>323500</v>
      </c>
      <c r="B1051" s="269" t="s">
        <v>832</v>
      </c>
      <c r="C1051" s="270">
        <v>0</v>
      </c>
      <c r="D1051" s="270">
        <v>0</v>
      </c>
      <c r="E1051" s="270">
        <v>0</v>
      </c>
      <c r="F1051" s="270">
        <v>0</v>
      </c>
      <c r="G1051" s="270">
        <v>0</v>
      </c>
      <c r="H1051" s="270">
        <f t="shared" si="20"/>
        <v>0</v>
      </c>
      <c r="I1051" s="270">
        <v>0</v>
      </c>
    </row>
    <row r="1052" spans="1:9" hidden="1" x14ac:dyDescent="0.2">
      <c r="A1052" s="269">
        <v>328000</v>
      </c>
      <c r="B1052" s="269" t="s">
        <v>833</v>
      </c>
      <c r="C1052" s="270">
        <v>0</v>
      </c>
      <c r="D1052" s="270">
        <v>0</v>
      </c>
      <c r="E1052" s="270">
        <v>0</v>
      </c>
      <c r="F1052" s="270">
        <v>0</v>
      </c>
      <c r="G1052" s="270">
        <v>0</v>
      </c>
      <c r="H1052" s="270">
        <f t="shared" si="20"/>
        <v>0</v>
      </c>
      <c r="I1052" s="270">
        <v>0</v>
      </c>
    </row>
    <row r="1053" spans="1:9" x14ac:dyDescent="0.2">
      <c r="A1053" s="266">
        <v>330000</v>
      </c>
      <c r="B1053" s="266" t="s">
        <v>834</v>
      </c>
      <c r="C1053" s="267">
        <v>126891501.78</v>
      </c>
      <c r="D1053" s="267">
        <v>126891501.78</v>
      </c>
      <c r="E1053" s="267">
        <v>126891501.78</v>
      </c>
      <c r="F1053" s="267">
        <v>126891501.78</v>
      </c>
      <c r="G1053" s="267">
        <v>126891501.78</v>
      </c>
      <c r="H1053" s="267">
        <f t="shared" si="20"/>
        <v>127000000</v>
      </c>
      <c r="I1053" s="267">
        <v>126891501.78</v>
      </c>
    </row>
    <row r="1054" spans="1:9" hidden="1" x14ac:dyDescent="0.2">
      <c r="A1054" s="269">
        <v>330500</v>
      </c>
      <c r="B1054" s="269" t="s">
        <v>835</v>
      </c>
      <c r="C1054" s="270">
        <v>0</v>
      </c>
      <c r="D1054" s="270">
        <v>0</v>
      </c>
      <c r="E1054" s="270">
        <v>0</v>
      </c>
      <c r="F1054" s="270">
        <v>0</v>
      </c>
      <c r="G1054" s="270">
        <v>0</v>
      </c>
      <c r="H1054" s="270">
        <f t="shared" si="20"/>
        <v>0</v>
      </c>
      <c r="I1054" s="270">
        <v>0</v>
      </c>
    </row>
    <row r="1055" spans="1:9" hidden="1" x14ac:dyDescent="0.2">
      <c r="A1055" s="269">
        <v>331000</v>
      </c>
      <c r="B1055" s="269" t="s">
        <v>836</v>
      </c>
      <c r="C1055" s="270">
        <v>0</v>
      </c>
      <c r="D1055" s="270">
        <v>0</v>
      </c>
      <c r="E1055" s="270">
        <v>0</v>
      </c>
      <c r="F1055" s="270">
        <v>0</v>
      </c>
      <c r="G1055" s="270">
        <v>0</v>
      </c>
      <c r="H1055" s="270">
        <f t="shared" si="20"/>
        <v>0</v>
      </c>
      <c r="I1055" s="270">
        <v>0</v>
      </c>
    </row>
    <row r="1056" spans="1:9" hidden="1" x14ac:dyDescent="0.2">
      <c r="A1056" s="269">
        <v>332000</v>
      </c>
      <c r="B1056" s="269" t="s">
        <v>837</v>
      </c>
      <c r="C1056" s="270">
        <v>0</v>
      </c>
      <c r="D1056" s="270">
        <v>0</v>
      </c>
      <c r="E1056" s="270">
        <v>0</v>
      </c>
      <c r="F1056" s="270">
        <v>0</v>
      </c>
      <c r="G1056" s="270">
        <v>0</v>
      </c>
      <c r="H1056" s="270">
        <f t="shared" si="20"/>
        <v>0</v>
      </c>
      <c r="I1056" s="270">
        <v>0</v>
      </c>
    </row>
    <row r="1057" spans="1:9" hidden="1" x14ac:dyDescent="0.2">
      <c r="A1057" s="269">
        <v>332500</v>
      </c>
      <c r="B1057" s="269" t="s">
        <v>838</v>
      </c>
      <c r="C1057" s="270">
        <v>0</v>
      </c>
      <c r="D1057" s="270">
        <v>0</v>
      </c>
      <c r="E1057" s="270">
        <v>0</v>
      </c>
      <c r="F1057" s="270">
        <v>0</v>
      </c>
      <c r="G1057" s="270">
        <v>0</v>
      </c>
      <c r="H1057" s="270">
        <f t="shared" si="20"/>
        <v>0</v>
      </c>
      <c r="I1057" s="270">
        <v>0</v>
      </c>
    </row>
    <row r="1058" spans="1:9" x14ac:dyDescent="0.2">
      <c r="A1058" s="269">
        <v>333000</v>
      </c>
      <c r="B1058" s="269" t="s">
        <v>839</v>
      </c>
      <c r="C1058" s="270">
        <v>1784469.78</v>
      </c>
      <c r="D1058" s="270">
        <v>1784469.78</v>
      </c>
      <c r="E1058" s="270">
        <v>1784469.78</v>
      </c>
      <c r="F1058" s="270">
        <v>1784469.78</v>
      </c>
      <c r="G1058" s="270">
        <v>1784469.78</v>
      </c>
      <c r="H1058" s="270">
        <f t="shared" si="20"/>
        <v>2000000</v>
      </c>
      <c r="I1058" s="270">
        <v>1784469.78</v>
      </c>
    </row>
    <row r="1059" spans="1:9" x14ac:dyDescent="0.2">
      <c r="A1059" s="269">
        <v>333500</v>
      </c>
      <c r="B1059" s="269" t="s">
        <v>840</v>
      </c>
      <c r="C1059" s="270">
        <v>125107032</v>
      </c>
      <c r="D1059" s="270">
        <v>125107032</v>
      </c>
      <c r="E1059" s="270">
        <v>125107032</v>
      </c>
      <c r="F1059" s="270">
        <v>125107032</v>
      </c>
      <c r="G1059" s="270">
        <v>125107032</v>
      </c>
      <c r="H1059" s="270">
        <f t="shared" si="20"/>
        <v>126000000</v>
      </c>
      <c r="I1059" s="270">
        <v>125107032</v>
      </c>
    </row>
    <row r="1060" spans="1:9" hidden="1" x14ac:dyDescent="0.2">
      <c r="A1060" s="269">
        <v>334000</v>
      </c>
      <c r="B1060" s="269" t="s">
        <v>745</v>
      </c>
      <c r="C1060" s="270">
        <v>0</v>
      </c>
      <c r="D1060" s="270">
        <v>0</v>
      </c>
      <c r="E1060" s="270">
        <v>0</v>
      </c>
      <c r="F1060" s="270">
        <v>0</v>
      </c>
      <c r="G1060" s="270">
        <v>0</v>
      </c>
      <c r="H1060" s="270">
        <f t="shared" si="20"/>
        <v>0</v>
      </c>
      <c r="I1060" s="270">
        <v>0</v>
      </c>
    </row>
    <row r="1061" spans="1:9" hidden="1" x14ac:dyDescent="0.2">
      <c r="A1061" s="269">
        <v>339500</v>
      </c>
      <c r="B1061" s="269" t="s">
        <v>841</v>
      </c>
      <c r="C1061" s="270">
        <v>0</v>
      </c>
      <c r="D1061" s="270">
        <v>0</v>
      </c>
      <c r="E1061" s="270">
        <v>0</v>
      </c>
      <c r="F1061" s="270">
        <v>0</v>
      </c>
      <c r="G1061" s="270">
        <v>0</v>
      </c>
      <c r="H1061" s="270">
        <f t="shared" si="20"/>
        <v>0</v>
      </c>
      <c r="I1061" s="270">
        <v>0</v>
      </c>
    </row>
    <row r="1062" spans="1:9" x14ac:dyDescent="0.2">
      <c r="A1062" s="266">
        <v>340000</v>
      </c>
      <c r="B1062" s="266" t="s">
        <v>842</v>
      </c>
      <c r="C1062" s="267">
        <v>1078800</v>
      </c>
      <c r="D1062" s="267">
        <v>1078800</v>
      </c>
      <c r="E1062" s="267">
        <v>1078800</v>
      </c>
      <c r="F1062" s="267">
        <v>1078800</v>
      </c>
      <c r="G1062" s="267">
        <v>1078800</v>
      </c>
      <c r="H1062" s="267">
        <f t="shared" si="20"/>
        <v>2000000</v>
      </c>
      <c r="I1062" s="267">
        <v>1078800</v>
      </c>
    </row>
    <row r="1063" spans="1:9" x14ac:dyDescent="0.2">
      <c r="A1063" s="269">
        <v>340500</v>
      </c>
      <c r="B1063" s="269" t="s">
        <v>843</v>
      </c>
      <c r="C1063" s="270">
        <v>1078800</v>
      </c>
      <c r="D1063" s="270">
        <v>1078800</v>
      </c>
      <c r="E1063" s="270">
        <v>1078800</v>
      </c>
      <c r="F1063" s="270">
        <v>1078800</v>
      </c>
      <c r="G1063" s="270">
        <v>1078800</v>
      </c>
      <c r="H1063" s="270">
        <f t="shared" si="20"/>
        <v>2000000</v>
      </c>
      <c r="I1063" s="270">
        <v>1078800</v>
      </c>
    </row>
    <row r="1064" spans="1:9" x14ac:dyDescent="0.2">
      <c r="A1064" s="266">
        <v>350000</v>
      </c>
      <c r="B1064" s="266" t="s">
        <v>844</v>
      </c>
      <c r="C1064" s="267">
        <v>125487614.44</v>
      </c>
      <c r="D1064" s="267">
        <v>103236004.63</v>
      </c>
      <c r="E1064" s="267">
        <v>156969222.72</v>
      </c>
      <c r="F1064" s="267">
        <v>249400233.25999999</v>
      </c>
      <c r="G1064" s="267">
        <v>353604422.88</v>
      </c>
      <c r="H1064" s="267">
        <f>+H1087-H1437-H1608-H1748</f>
        <v>153396583.23999986</v>
      </c>
      <c r="I1064" s="267">
        <v>130877758.13</v>
      </c>
    </row>
    <row r="1065" spans="1:9" x14ac:dyDescent="0.2">
      <c r="A1065" s="269">
        <v>350500</v>
      </c>
      <c r="B1065" s="269" t="s">
        <v>845</v>
      </c>
      <c r="C1065" s="270">
        <v>125487614.44</v>
      </c>
      <c r="D1065" s="270">
        <v>103236004.63</v>
      </c>
      <c r="E1065" s="270">
        <v>156969222.72</v>
      </c>
      <c r="F1065" s="270">
        <v>249400233.25999999</v>
      </c>
      <c r="G1065" s="270">
        <v>353604422.88</v>
      </c>
      <c r="H1065" s="270">
        <f>+H1064</f>
        <v>153396583.23999986</v>
      </c>
      <c r="I1065" s="270">
        <v>130877758.13</v>
      </c>
    </row>
    <row r="1066" spans="1:9" hidden="1" x14ac:dyDescent="0.2">
      <c r="A1066" s="269">
        <v>351000</v>
      </c>
      <c r="B1066" s="269" t="s">
        <v>846</v>
      </c>
      <c r="C1066" s="270">
        <v>0</v>
      </c>
      <c r="D1066" s="270">
        <v>0</v>
      </c>
      <c r="E1066" s="270">
        <v>0</v>
      </c>
      <c r="F1066" s="270">
        <v>0</v>
      </c>
      <c r="G1066" s="270">
        <v>0</v>
      </c>
      <c r="H1066" s="270">
        <f t="shared" ref="H1066:H1086" si="21">IFERROR(CEILING(+I1066*(1+((+I1066/G1066-1)/3)),1000000),0)</f>
        <v>0</v>
      </c>
      <c r="I1066" s="270">
        <v>0</v>
      </c>
    </row>
    <row r="1067" spans="1:9" hidden="1" x14ac:dyDescent="0.2">
      <c r="A1067" s="266">
        <v>360000</v>
      </c>
      <c r="B1067" s="266" t="s">
        <v>847</v>
      </c>
      <c r="C1067" s="267">
        <v>0</v>
      </c>
      <c r="D1067" s="267">
        <v>0</v>
      </c>
      <c r="E1067" s="267">
        <v>0</v>
      </c>
      <c r="F1067" s="267">
        <v>0</v>
      </c>
      <c r="G1067" s="267">
        <v>0</v>
      </c>
      <c r="H1067" s="267">
        <f t="shared" si="21"/>
        <v>0</v>
      </c>
      <c r="I1067" s="267">
        <v>0</v>
      </c>
    </row>
    <row r="1068" spans="1:9" hidden="1" x14ac:dyDescent="0.2">
      <c r="A1068" s="269">
        <v>360500</v>
      </c>
      <c r="B1068" s="269" t="s">
        <v>845</v>
      </c>
      <c r="C1068" s="270">
        <v>0</v>
      </c>
      <c r="D1068" s="270">
        <v>0</v>
      </c>
      <c r="E1068" s="270">
        <v>0</v>
      </c>
      <c r="F1068" s="270">
        <v>0</v>
      </c>
      <c r="G1068" s="270">
        <v>0</v>
      </c>
      <c r="H1068" s="270">
        <f t="shared" si="21"/>
        <v>0</v>
      </c>
      <c r="I1068" s="270">
        <v>0</v>
      </c>
    </row>
    <row r="1069" spans="1:9" hidden="1" x14ac:dyDescent="0.2">
      <c r="A1069" s="269">
        <v>361000</v>
      </c>
      <c r="B1069" s="269" t="s">
        <v>846</v>
      </c>
      <c r="C1069" s="270">
        <v>0</v>
      </c>
      <c r="D1069" s="270">
        <v>0</v>
      </c>
      <c r="E1069" s="270">
        <v>0</v>
      </c>
      <c r="F1069" s="270">
        <v>0</v>
      </c>
      <c r="G1069" s="270">
        <v>0</v>
      </c>
      <c r="H1069" s="270">
        <f t="shared" si="21"/>
        <v>0</v>
      </c>
      <c r="I1069" s="270">
        <v>0</v>
      </c>
    </row>
    <row r="1070" spans="1:9" hidden="1" x14ac:dyDescent="0.2">
      <c r="A1070" s="266">
        <v>370000</v>
      </c>
      <c r="B1070" s="266" t="s">
        <v>848</v>
      </c>
      <c r="C1070" s="267">
        <v>0</v>
      </c>
      <c r="D1070" s="267">
        <v>0</v>
      </c>
      <c r="E1070" s="267">
        <v>0</v>
      </c>
      <c r="F1070" s="267">
        <v>0</v>
      </c>
      <c r="G1070" s="267">
        <v>0</v>
      </c>
      <c r="H1070" s="267">
        <f t="shared" si="21"/>
        <v>0</v>
      </c>
      <c r="I1070" s="267">
        <v>0</v>
      </c>
    </row>
    <row r="1071" spans="1:9" hidden="1" x14ac:dyDescent="0.2">
      <c r="A1071" s="269">
        <v>370500</v>
      </c>
      <c r="B1071" s="269" t="s">
        <v>849</v>
      </c>
      <c r="C1071" s="270">
        <v>0</v>
      </c>
      <c r="D1071" s="270">
        <v>0</v>
      </c>
      <c r="E1071" s="270">
        <v>0</v>
      </c>
      <c r="F1071" s="270">
        <v>0</v>
      </c>
      <c r="G1071" s="270">
        <v>0</v>
      </c>
      <c r="H1071" s="270">
        <f t="shared" si="21"/>
        <v>0</v>
      </c>
      <c r="I1071" s="270">
        <v>0</v>
      </c>
    </row>
    <row r="1072" spans="1:9" hidden="1" x14ac:dyDescent="0.2">
      <c r="A1072" s="269">
        <v>371000</v>
      </c>
      <c r="B1072" s="269" t="s">
        <v>850</v>
      </c>
      <c r="C1072" s="270">
        <v>0</v>
      </c>
      <c r="D1072" s="270">
        <v>0</v>
      </c>
      <c r="E1072" s="270">
        <v>0</v>
      </c>
      <c r="F1072" s="270">
        <v>0</v>
      </c>
      <c r="G1072" s="270">
        <v>0</v>
      </c>
      <c r="H1072" s="270">
        <f t="shared" si="21"/>
        <v>0</v>
      </c>
      <c r="I1072" s="270">
        <v>0</v>
      </c>
    </row>
    <row r="1073" spans="1:11" hidden="1" x14ac:dyDescent="0.2">
      <c r="A1073" s="269">
        <v>371500</v>
      </c>
      <c r="B1073" s="269" t="s">
        <v>851</v>
      </c>
      <c r="C1073" s="270">
        <v>0</v>
      </c>
      <c r="D1073" s="270">
        <v>0</v>
      </c>
      <c r="E1073" s="270">
        <v>0</v>
      </c>
      <c r="F1073" s="270">
        <v>0</v>
      </c>
      <c r="G1073" s="270">
        <v>0</v>
      </c>
      <c r="H1073" s="270">
        <f t="shared" si="21"/>
        <v>0</v>
      </c>
      <c r="I1073" s="270">
        <v>0</v>
      </c>
    </row>
    <row r="1074" spans="1:11" hidden="1" x14ac:dyDescent="0.2">
      <c r="A1074" s="271">
        <v>371505</v>
      </c>
      <c r="B1074" s="271" t="s">
        <v>852</v>
      </c>
      <c r="C1074" s="272">
        <v>0</v>
      </c>
      <c r="D1074" s="272">
        <v>0</v>
      </c>
      <c r="E1074" s="272">
        <v>0</v>
      </c>
      <c r="F1074" s="272">
        <v>0</v>
      </c>
      <c r="G1074" s="272">
        <v>0</v>
      </c>
      <c r="H1074" s="272">
        <f t="shared" si="21"/>
        <v>0</v>
      </c>
      <c r="I1074" s="272">
        <v>0</v>
      </c>
    </row>
    <row r="1075" spans="1:11" hidden="1" x14ac:dyDescent="0.2">
      <c r="A1075" s="271">
        <v>371510</v>
      </c>
      <c r="B1075" s="271" t="s">
        <v>853</v>
      </c>
      <c r="C1075" s="272">
        <v>0</v>
      </c>
      <c r="D1075" s="272">
        <v>0</v>
      </c>
      <c r="E1075" s="272">
        <v>0</v>
      </c>
      <c r="F1075" s="272">
        <v>0</v>
      </c>
      <c r="G1075" s="272">
        <v>0</v>
      </c>
      <c r="H1075" s="272">
        <f t="shared" si="21"/>
        <v>0</v>
      </c>
      <c r="I1075" s="272">
        <v>0</v>
      </c>
    </row>
    <row r="1076" spans="1:11" hidden="1" x14ac:dyDescent="0.2">
      <c r="A1076" s="269">
        <v>372000</v>
      </c>
      <c r="B1076" s="269" t="s">
        <v>854</v>
      </c>
      <c r="C1076" s="270">
        <v>0</v>
      </c>
      <c r="D1076" s="270">
        <v>0</v>
      </c>
      <c r="E1076" s="270">
        <v>0</v>
      </c>
      <c r="F1076" s="270">
        <v>0</v>
      </c>
      <c r="G1076" s="270">
        <v>0</v>
      </c>
      <c r="H1076" s="270">
        <f t="shared" si="21"/>
        <v>0</v>
      </c>
      <c r="I1076" s="270">
        <v>0</v>
      </c>
    </row>
    <row r="1077" spans="1:11" hidden="1" x14ac:dyDescent="0.2">
      <c r="A1077" s="269">
        <v>372500</v>
      </c>
      <c r="B1077" s="269" t="s">
        <v>855</v>
      </c>
      <c r="C1077" s="270">
        <v>0</v>
      </c>
      <c r="D1077" s="270">
        <v>0</v>
      </c>
      <c r="E1077" s="270">
        <v>0</v>
      </c>
      <c r="F1077" s="270">
        <v>0</v>
      </c>
      <c r="G1077" s="270">
        <v>0</v>
      </c>
      <c r="H1077" s="270">
        <f t="shared" si="21"/>
        <v>0</v>
      </c>
      <c r="I1077" s="270">
        <v>0</v>
      </c>
    </row>
    <row r="1078" spans="1:11" hidden="1" x14ac:dyDescent="0.2">
      <c r="A1078" s="269">
        <v>373000</v>
      </c>
      <c r="B1078" s="269" t="s">
        <v>856</v>
      </c>
      <c r="C1078" s="270">
        <v>0</v>
      </c>
      <c r="D1078" s="270">
        <v>0</v>
      </c>
      <c r="E1078" s="270">
        <v>0</v>
      </c>
      <c r="F1078" s="270">
        <v>0</v>
      </c>
      <c r="G1078" s="270">
        <v>0</v>
      </c>
      <c r="H1078" s="270">
        <f t="shared" si="21"/>
        <v>0</v>
      </c>
      <c r="I1078" s="270">
        <v>0</v>
      </c>
    </row>
    <row r="1079" spans="1:11" hidden="1" x14ac:dyDescent="0.2">
      <c r="A1079" s="269">
        <v>373500</v>
      </c>
      <c r="B1079" s="269" t="s">
        <v>857</v>
      </c>
      <c r="C1079" s="270">
        <v>0</v>
      </c>
      <c r="D1079" s="270">
        <v>0</v>
      </c>
      <c r="E1079" s="270">
        <v>0</v>
      </c>
      <c r="F1079" s="270">
        <v>0</v>
      </c>
      <c r="G1079" s="270">
        <v>0</v>
      </c>
      <c r="H1079" s="270">
        <f t="shared" si="21"/>
        <v>0</v>
      </c>
      <c r="I1079" s="270">
        <v>0</v>
      </c>
    </row>
    <row r="1080" spans="1:11" hidden="1" x14ac:dyDescent="0.2">
      <c r="A1080" s="269">
        <v>374000</v>
      </c>
      <c r="B1080" s="269" t="s">
        <v>858</v>
      </c>
      <c r="C1080" s="270">
        <v>0</v>
      </c>
      <c r="D1080" s="270">
        <v>0</v>
      </c>
      <c r="E1080" s="270">
        <v>0</v>
      </c>
      <c r="F1080" s="270">
        <v>0</v>
      </c>
      <c r="G1080" s="270">
        <v>0</v>
      </c>
      <c r="H1080" s="270">
        <f t="shared" si="21"/>
        <v>0</v>
      </c>
      <c r="I1080" s="270">
        <v>0</v>
      </c>
    </row>
    <row r="1081" spans="1:11" hidden="1" x14ac:dyDescent="0.2">
      <c r="A1081" s="266">
        <v>380000</v>
      </c>
      <c r="B1081" s="266" t="s">
        <v>859</v>
      </c>
      <c r="C1081" s="267">
        <v>0</v>
      </c>
      <c r="D1081" s="267">
        <v>0</v>
      </c>
      <c r="E1081" s="267">
        <v>0</v>
      </c>
      <c r="F1081" s="267">
        <v>0</v>
      </c>
      <c r="G1081" s="267">
        <v>0</v>
      </c>
      <c r="H1081" s="267">
        <f t="shared" si="21"/>
        <v>0</v>
      </c>
      <c r="I1081" s="267">
        <v>0</v>
      </c>
    </row>
    <row r="1082" spans="1:11" hidden="1" x14ac:dyDescent="0.2">
      <c r="A1082" s="269">
        <v>380500</v>
      </c>
      <c r="B1082" s="269" t="s">
        <v>845</v>
      </c>
      <c r="C1082" s="270">
        <v>0</v>
      </c>
      <c r="D1082" s="270">
        <v>0</v>
      </c>
      <c r="E1082" s="270">
        <v>0</v>
      </c>
      <c r="F1082" s="270">
        <v>0</v>
      </c>
      <c r="G1082" s="270">
        <v>0</v>
      </c>
      <c r="H1082" s="270">
        <f t="shared" si="21"/>
        <v>0</v>
      </c>
      <c r="I1082" s="270">
        <v>0</v>
      </c>
    </row>
    <row r="1083" spans="1:11" hidden="1" x14ac:dyDescent="0.2">
      <c r="A1083" s="269">
        <v>381000</v>
      </c>
      <c r="B1083" s="269" t="s">
        <v>846</v>
      </c>
      <c r="C1083" s="270">
        <v>0</v>
      </c>
      <c r="D1083" s="270">
        <v>0</v>
      </c>
      <c r="E1083" s="270">
        <v>0</v>
      </c>
      <c r="F1083" s="270">
        <v>0</v>
      </c>
      <c r="G1083" s="270">
        <v>0</v>
      </c>
      <c r="H1083" s="270">
        <f t="shared" si="21"/>
        <v>0</v>
      </c>
      <c r="I1083" s="270">
        <v>0</v>
      </c>
    </row>
    <row r="1084" spans="1:11" hidden="1" x14ac:dyDescent="0.2">
      <c r="A1084" s="266">
        <v>390000</v>
      </c>
      <c r="B1084" s="266" t="s">
        <v>860</v>
      </c>
      <c r="C1084" s="267">
        <v>0</v>
      </c>
      <c r="D1084" s="267">
        <v>0</v>
      </c>
      <c r="E1084" s="267">
        <v>0</v>
      </c>
      <c r="F1084" s="267">
        <v>0</v>
      </c>
      <c r="G1084" s="267">
        <v>0</v>
      </c>
      <c r="H1084" s="267">
        <f t="shared" si="21"/>
        <v>0</v>
      </c>
      <c r="I1084" s="267">
        <v>0</v>
      </c>
    </row>
    <row r="1085" spans="1:11" hidden="1" x14ac:dyDescent="0.2">
      <c r="A1085" s="269">
        <v>390500</v>
      </c>
      <c r="B1085" s="269" t="s">
        <v>845</v>
      </c>
      <c r="C1085" s="270">
        <v>0</v>
      </c>
      <c r="D1085" s="270">
        <v>0</v>
      </c>
      <c r="E1085" s="270">
        <v>0</v>
      </c>
      <c r="F1085" s="270">
        <v>0</v>
      </c>
      <c r="G1085" s="270">
        <v>0</v>
      </c>
      <c r="H1085" s="270">
        <f t="shared" si="21"/>
        <v>0</v>
      </c>
      <c r="I1085" s="270">
        <v>0</v>
      </c>
    </row>
    <row r="1086" spans="1:11" hidden="1" x14ac:dyDescent="0.2">
      <c r="A1086" s="269">
        <v>391000</v>
      </c>
      <c r="B1086" s="269" t="s">
        <v>846</v>
      </c>
      <c r="C1086" s="270">
        <v>0</v>
      </c>
      <c r="D1086" s="270">
        <v>0</v>
      </c>
      <c r="E1086" s="270">
        <v>0</v>
      </c>
      <c r="F1086" s="270">
        <v>0</v>
      </c>
      <c r="G1086" s="270">
        <v>0</v>
      </c>
      <c r="H1086" s="270">
        <f t="shared" si="21"/>
        <v>0</v>
      </c>
      <c r="I1086" s="270">
        <v>0</v>
      </c>
    </row>
    <row r="1087" spans="1:11" x14ac:dyDescent="0.2">
      <c r="A1087" s="264">
        <v>400000</v>
      </c>
      <c r="B1087" s="264" t="s">
        <v>861</v>
      </c>
      <c r="C1087" s="265">
        <v>1188312381.01</v>
      </c>
      <c r="D1087" s="265">
        <v>1303127375.6800001</v>
      </c>
      <c r="E1087" s="265">
        <v>1361438258.71</v>
      </c>
      <c r="F1087" s="265">
        <v>1460614027.5899999</v>
      </c>
      <c r="G1087" s="265">
        <v>1585948266.48</v>
      </c>
      <c r="H1087" s="265">
        <f t="shared" ref="H1087:H1150" si="22">+I1087/9*12</f>
        <v>1523633274.0799999</v>
      </c>
      <c r="I1087" s="265">
        <v>1142724955.5599999</v>
      </c>
      <c r="J1087" s="273"/>
      <c r="K1087" s="273"/>
    </row>
    <row r="1088" spans="1:11" x14ac:dyDescent="0.2">
      <c r="A1088" s="266">
        <v>410000</v>
      </c>
      <c r="B1088" s="266" t="s">
        <v>862</v>
      </c>
      <c r="C1088" s="267">
        <v>1113153461</v>
      </c>
      <c r="D1088" s="267">
        <v>1214617633</v>
      </c>
      <c r="E1088" s="267">
        <v>1314447748</v>
      </c>
      <c r="F1088" s="267">
        <v>1411311466</v>
      </c>
      <c r="G1088" s="267">
        <v>1535903248</v>
      </c>
      <c r="H1088" s="267">
        <f t="shared" si="22"/>
        <v>1470740786.6666667</v>
      </c>
      <c r="I1088" s="267">
        <v>1103055590</v>
      </c>
    </row>
    <row r="1089" spans="1:9" hidden="1" x14ac:dyDescent="0.2">
      <c r="A1089" s="269">
        <v>410500</v>
      </c>
      <c r="B1089" s="269" t="s">
        <v>863</v>
      </c>
      <c r="C1089" s="270">
        <v>0</v>
      </c>
      <c r="D1089" s="270">
        <v>0</v>
      </c>
      <c r="E1089" s="270">
        <v>0</v>
      </c>
      <c r="F1089" s="270">
        <v>0</v>
      </c>
      <c r="G1089" s="270">
        <v>0</v>
      </c>
      <c r="H1089" s="270">
        <f t="shared" si="22"/>
        <v>0</v>
      </c>
      <c r="I1089" s="270">
        <v>0</v>
      </c>
    </row>
    <row r="1090" spans="1:9" hidden="1" x14ac:dyDescent="0.2">
      <c r="A1090" s="271">
        <v>410505</v>
      </c>
      <c r="B1090" s="271" t="s">
        <v>864</v>
      </c>
      <c r="C1090" s="272">
        <v>0</v>
      </c>
      <c r="D1090" s="272">
        <v>0</v>
      </c>
      <c r="E1090" s="272">
        <v>0</v>
      </c>
      <c r="F1090" s="272">
        <v>0</v>
      </c>
      <c r="G1090" s="272">
        <v>0</v>
      </c>
      <c r="H1090" s="272">
        <f t="shared" si="22"/>
        <v>0</v>
      </c>
      <c r="I1090" s="272">
        <v>0</v>
      </c>
    </row>
    <row r="1091" spans="1:9" hidden="1" x14ac:dyDescent="0.2">
      <c r="A1091" s="271">
        <v>410510</v>
      </c>
      <c r="B1091" s="271" t="s">
        <v>865</v>
      </c>
      <c r="C1091" s="272">
        <v>0</v>
      </c>
      <c r="D1091" s="272">
        <v>0</v>
      </c>
      <c r="E1091" s="272">
        <v>0</v>
      </c>
      <c r="F1091" s="272">
        <v>0</v>
      </c>
      <c r="G1091" s="272">
        <v>0</v>
      </c>
      <c r="H1091" s="272">
        <f t="shared" si="22"/>
        <v>0</v>
      </c>
      <c r="I1091" s="272">
        <v>0</v>
      </c>
    </row>
    <row r="1092" spans="1:9" hidden="1" x14ac:dyDescent="0.2">
      <c r="A1092" s="271">
        <v>410515</v>
      </c>
      <c r="B1092" s="271" t="s">
        <v>866</v>
      </c>
      <c r="C1092" s="272">
        <v>0</v>
      </c>
      <c r="D1092" s="272">
        <v>0</v>
      </c>
      <c r="E1092" s="272">
        <v>0</v>
      </c>
      <c r="F1092" s="272">
        <v>0</v>
      </c>
      <c r="G1092" s="272">
        <v>0</v>
      </c>
      <c r="H1092" s="272">
        <f t="shared" si="22"/>
        <v>0</v>
      </c>
      <c r="I1092" s="272">
        <v>0</v>
      </c>
    </row>
    <row r="1093" spans="1:9" hidden="1" x14ac:dyDescent="0.2">
      <c r="A1093" s="271">
        <v>410520</v>
      </c>
      <c r="B1093" s="271" t="s">
        <v>867</v>
      </c>
      <c r="C1093" s="272">
        <v>0</v>
      </c>
      <c r="D1093" s="272">
        <v>0</v>
      </c>
      <c r="E1093" s="272">
        <v>0</v>
      </c>
      <c r="F1093" s="272">
        <v>0</v>
      </c>
      <c r="G1093" s="272">
        <v>0</v>
      </c>
      <c r="H1093" s="272">
        <f t="shared" si="22"/>
        <v>0</v>
      </c>
      <c r="I1093" s="272">
        <v>0</v>
      </c>
    </row>
    <row r="1094" spans="1:9" hidden="1" x14ac:dyDescent="0.2">
      <c r="A1094" s="271">
        <v>410525</v>
      </c>
      <c r="B1094" s="271" t="s">
        <v>868</v>
      </c>
      <c r="C1094" s="272">
        <v>0</v>
      </c>
      <c r="D1094" s="272">
        <v>0</v>
      </c>
      <c r="E1094" s="272">
        <v>0</v>
      </c>
      <c r="F1094" s="272">
        <v>0</v>
      </c>
      <c r="G1094" s="272">
        <v>0</v>
      </c>
      <c r="H1094" s="272">
        <f t="shared" si="22"/>
        <v>0</v>
      </c>
      <c r="I1094" s="272">
        <v>0</v>
      </c>
    </row>
    <row r="1095" spans="1:9" hidden="1" x14ac:dyDescent="0.2">
      <c r="A1095" s="271">
        <v>410530</v>
      </c>
      <c r="B1095" s="271" t="s">
        <v>869</v>
      </c>
      <c r="C1095" s="272">
        <v>0</v>
      </c>
      <c r="D1095" s="272">
        <v>0</v>
      </c>
      <c r="E1095" s="272">
        <v>0</v>
      </c>
      <c r="F1095" s="272">
        <v>0</v>
      </c>
      <c r="G1095" s="272">
        <v>0</v>
      </c>
      <c r="H1095" s="272">
        <f t="shared" si="22"/>
        <v>0</v>
      </c>
      <c r="I1095" s="272">
        <v>0</v>
      </c>
    </row>
    <row r="1096" spans="1:9" hidden="1" x14ac:dyDescent="0.2">
      <c r="A1096" s="271">
        <v>410535</v>
      </c>
      <c r="B1096" s="271" t="s">
        <v>870</v>
      </c>
      <c r="C1096" s="272">
        <v>0</v>
      </c>
      <c r="D1096" s="272">
        <v>0</v>
      </c>
      <c r="E1096" s="272">
        <v>0</v>
      </c>
      <c r="F1096" s="272">
        <v>0</v>
      </c>
      <c r="G1096" s="272">
        <v>0</v>
      </c>
      <c r="H1096" s="272">
        <f t="shared" si="22"/>
        <v>0</v>
      </c>
      <c r="I1096" s="272">
        <v>0</v>
      </c>
    </row>
    <row r="1097" spans="1:9" hidden="1" x14ac:dyDescent="0.2">
      <c r="A1097" s="271">
        <v>410540</v>
      </c>
      <c r="B1097" s="271" t="s">
        <v>871</v>
      </c>
      <c r="C1097" s="272">
        <v>0</v>
      </c>
      <c r="D1097" s="272">
        <v>0</v>
      </c>
      <c r="E1097" s="272">
        <v>0</v>
      </c>
      <c r="F1097" s="272">
        <v>0</v>
      </c>
      <c r="G1097" s="272">
        <v>0</v>
      </c>
      <c r="H1097" s="272">
        <f t="shared" si="22"/>
        <v>0</v>
      </c>
      <c r="I1097" s="272">
        <v>0</v>
      </c>
    </row>
    <row r="1098" spans="1:9" hidden="1" x14ac:dyDescent="0.2">
      <c r="A1098" s="271">
        <v>410545</v>
      </c>
      <c r="B1098" s="271" t="s">
        <v>872</v>
      </c>
      <c r="C1098" s="272">
        <v>0</v>
      </c>
      <c r="D1098" s="272">
        <v>0</v>
      </c>
      <c r="E1098" s="272">
        <v>0</v>
      </c>
      <c r="F1098" s="272">
        <v>0</v>
      </c>
      <c r="G1098" s="272">
        <v>0</v>
      </c>
      <c r="H1098" s="272">
        <f t="shared" si="22"/>
        <v>0</v>
      </c>
      <c r="I1098" s="272">
        <v>0</v>
      </c>
    </row>
    <row r="1099" spans="1:9" hidden="1" x14ac:dyDescent="0.2">
      <c r="A1099" s="271">
        <v>410550</v>
      </c>
      <c r="B1099" s="271" t="s">
        <v>873</v>
      </c>
      <c r="C1099" s="272">
        <v>0</v>
      </c>
      <c r="D1099" s="272">
        <v>0</v>
      </c>
      <c r="E1099" s="272">
        <v>0</v>
      </c>
      <c r="F1099" s="272">
        <v>0</v>
      </c>
      <c r="G1099" s="272">
        <v>0</v>
      </c>
      <c r="H1099" s="272">
        <f t="shared" si="22"/>
        <v>0</v>
      </c>
      <c r="I1099" s="272">
        <v>0</v>
      </c>
    </row>
    <row r="1100" spans="1:9" hidden="1" x14ac:dyDescent="0.2">
      <c r="A1100" s="271">
        <v>410555</v>
      </c>
      <c r="B1100" s="271" t="s">
        <v>874</v>
      </c>
      <c r="C1100" s="272">
        <v>0</v>
      </c>
      <c r="D1100" s="272">
        <v>0</v>
      </c>
      <c r="E1100" s="272">
        <v>0</v>
      </c>
      <c r="F1100" s="272">
        <v>0</v>
      </c>
      <c r="G1100" s="272">
        <v>0</v>
      </c>
      <c r="H1100" s="272">
        <f t="shared" si="22"/>
        <v>0</v>
      </c>
      <c r="I1100" s="272">
        <v>0</v>
      </c>
    </row>
    <row r="1101" spans="1:9" hidden="1" x14ac:dyDescent="0.2">
      <c r="A1101" s="271">
        <v>410560</v>
      </c>
      <c r="B1101" s="271" t="s">
        <v>875</v>
      </c>
      <c r="C1101" s="272">
        <v>0</v>
      </c>
      <c r="D1101" s="272">
        <v>0</v>
      </c>
      <c r="E1101" s="272">
        <v>0</v>
      </c>
      <c r="F1101" s="272">
        <v>0</v>
      </c>
      <c r="G1101" s="272">
        <v>0</v>
      </c>
      <c r="H1101" s="272">
        <f t="shared" si="22"/>
        <v>0</v>
      </c>
      <c r="I1101" s="272">
        <v>0</v>
      </c>
    </row>
    <row r="1102" spans="1:9" hidden="1" x14ac:dyDescent="0.2">
      <c r="A1102" s="271">
        <v>410565</v>
      </c>
      <c r="B1102" s="271" t="s">
        <v>876</v>
      </c>
      <c r="C1102" s="272">
        <v>0</v>
      </c>
      <c r="D1102" s="272">
        <v>0</v>
      </c>
      <c r="E1102" s="272">
        <v>0</v>
      </c>
      <c r="F1102" s="272">
        <v>0</v>
      </c>
      <c r="G1102" s="272">
        <v>0</v>
      </c>
      <c r="H1102" s="272">
        <f t="shared" si="22"/>
        <v>0</v>
      </c>
      <c r="I1102" s="272">
        <v>0</v>
      </c>
    </row>
    <row r="1103" spans="1:9" hidden="1" x14ac:dyDescent="0.2">
      <c r="A1103" s="271">
        <v>410570</v>
      </c>
      <c r="B1103" s="271" t="s">
        <v>877</v>
      </c>
      <c r="C1103" s="272">
        <v>0</v>
      </c>
      <c r="D1103" s="272">
        <v>0</v>
      </c>
      <c r="E1103" s="272">
        <v>0</v>
      </c>
      <c r="F1103" s="272">
        <v>0</v>
      </c>
      <c r="G1103" s="272">
        <v>0</v>
      </c>
      <c r="H1103" s="272">
        <f t="shared" si="22"/>
        <v>0</v>
      </c>
      <c r="I1103" s="272">
        <v>0</v>
      </c>
    </row>
    <row r="1104" spans="1:9" hidden="1" x14ac:dyDescent="0.2">
      <c r="A1104" s="271">
        <v>410575</v>
      </c>
      <c r="B1104" s="271" t="s">
        <v>878</v>
      </c>
      <c r="C1104" s="272">
        <v>0</v>
      </c>
      <c r="D1104" s="272">
        <v>0</v>
      </c>
      <c r="E1104" s="272">
        <v>0</v>
      </c>
      <c r="F1104" s="272">
        <v>0</v>
      </c>
      <c r="G1104" s="272">
        <v>0</v>
      </c>
      <c r="H1104" s="272">
        <f t="shared" si="22"/>
        <v>0</v>
      </c>
      <c r="I1104" s="272">
        <v>0</v>
      </c>
    </row>
    <row r="1105" spans="1:9" hidden="1" x14ac:dyDescent="0.2">
      <c r="A1105" s="271">
        <v>410580</v>
      </c>
      <c r="B1105" s="271" t="s">
        <v>879</v>
      </c>
      <c r="C1105" s="272">
        <v>0</v>
      </c>
      <c r="D1105" s="272">
        <v>0</v>
      </c>
      <c r="E1105" s="272">
        <v>0</v>
      </c>
      <c r="F1105" s="272">
        <v>0</v>
      </c>
      <c r="G1105" s="272">
        <v>0</v>
      </c>
      <c r="H1105" s="272">
        <f t="shared" si="22"/>
        <v>0</v>
      </c>
      <c r="I1105" s="272">
        <v>0</v>
      </c>
    </row>
    <row r="1106" spans="1:9" hidden="1" x14ac:dyDescent="0.2">
      <c r="A1106" s="269">
        <v>411000</v>
      </c>
      <c r="B1106" s="269" t="s">
        <v>880</v>
      </c>
      <c r="C1106" s="270">
        <v>0</v>
      </c>
      <c r="D1106" s="270">
        <v>0</v>
      </c>
      <c r="E1106" s="270">
        <v>0</v>
      </c>
      <c r="F1106" s="270">
        <v>0</v>
      </c>
      <c r="G1106" s="270">
        <v>0</v>
      </c>
      <c r="H1106" s="270">
        <f t="shared" si="22"/>
        <v>0</v>
      </c>
      <c r="I1106" s="270">
        <v>0</v>
      </c>
    </row>
    <row r="1107" spans="1:9" hidden="1" x14ac:dyDescent="0.2">
      <c r="A1107" s="271">
        <v>411005</v>
      </c>
      <c r="B1107" s="271" t="s">
        <v>881</v>
      </c>
      <c r="C1107" s="272">
        <v>0</v>
      </c>
      <c r="D1107" s="272">
        <v>0</v>
      </c>
      <c r="E1107" s="272">
        <v>0</v>
      </c>
      <c r="F1107" s="272">
        <v>0</v>
      </c>
      <c r="G1107" s="272">
        <v>0</v>
      </c>
      <c r="H1107" s="272">
        <f t="shared" si="22"/>
        <v>0</v>
      </c>
      <c r="I1107" s="272">
        <v>0</v>
      </c>
    </row>
    <row r="1108" spans="1:9" hidden="1" x14ac:dyDescent="0.2">
      <c r="A1108" s="271">
        <v>411010</v>
      </c>
      <c r="B1108" s="271" t="s">
        <v>882</v>
      </c>
      <c r="C1108" s="272">
        <v>0</v>
      </c>
      <c r="D1108" s="272">
        <v>0</v>
      </c>
      <c r="E1108" s="272">
        <v>0</v>
      </c>
      <c r="F1108" s="272">
        <v>0</v>
      </c>
      <c r="G1108" s="272">
        <v>0</v>
      </c>
      <c r="H1108" s="272">
        <f t="shared" si="22"/>
        <v>0</v>
      </c>
      <c r="I1108" s="272">
        <v>0</v>
      </c>
    </row>
    <row r="1109" spans="1:9" hidden="1" x14ac:dyDescent="0.2">
      <c r="A1109" s="271">
        <v>411095</v>
      </c>
      <c r="B1109" s="271" t="s">
        <v>883</v>
      </c>
      <c r="C1109" s="272">
        <v>0</v>
      </c>
      <c r="D1109" s="272">
        <v>0</v>
      </c>
      <c r="E1109" s="272">
        <v>0</v>
      </c>
      <c r="F1109" s="272">
        <v>0</v>
      </c>
      <c r="G1109" s="272">
        <v>0</v>
      </c>
      <c r="H1109" s="272">
        <f t="shared" si="22"/>
        <v>0</v>
      </c>
      <c r="I1109" s="272">
        <v>0</v>
      </c>
    </row>
    <row r="1110" spans="1:9" hidden="1" x14ac:dyDescent="0.2">
      <c r="A1110" s="269">
        <v>411500</v>
      </c>
      <c r="B1110" s="269" t="s">
        <v>884</v>
      </c>
      <c r="C1110" s="270">
        <v>0</v>
      </c>
      <c r="D1110" s="270">
        <v>0</v>
      </c>
      <c r="E1110" s="270">
        <v>0</v>
      </c>
      <c r="F1110" s="270">
        <v>0</v>
      </c>
      <c r="G1110" s="270">
        <v>0</v>
      </c>
      <c r="H1110" s="270">
        <f t="shared" si="22"/>
        <v>0</v>
      </c>
      <c r="I1110" s="270">
        <v>0</v>
      </c>
    </row>
    <row r="1111" spans="1:9" hidden="1" x14ac:dyDescent="0.2">
      <c r="A1111" s="271">
        <v>411505</v>
      </c>
      <c r="B1111" s="271" t="s">
        <v>885</v>
      </c>
      <c r="C1111" s="272">
        <v>0</v>
      </c>
      <c r="D1111" s="272">
        <v>0</v>
      </c>
      <c r="E1111" s="272">
        <v>0</v>
      </c>
      <c r="F1111" s="272">
        <v>0</v>
      </c>
      <c r="G1111" s="272">
        <v>0</v>
      </c>
      <c r="H1111" s="272">
        <f t="shared" si="22"/>
        <v>0</v>
      </c>
      <c r="I1111" s="272">
        <v>0</v>
      </c>
    </row>
    <row r="1112" spans="1:9" hidden="1" x14ac:dyDescent="0.2">
      <c r="A1112" s="271">
        <v>411510</v>
      </c>
      <c r="B1112" s="271" t="s">
        <v>886</v>
      </c>
      <c r="C1112" s="272">
        <v>0</v>
      </c>
      <c r="D1112" s="272">
        <v>0</v>
      </c>
      <c r="E1112" s="272">
        <v>0</v>
      </c>
      <c r="F1112" s="272">
        <v>0</v>
      </c>
      <c r="G1112" s="272">
        <v>0</v>
      </c>
      <c r="H1112" s="272">
        <f t="shared" si="22"/>
        <v>0</v>
      </c>
      <c r="I1112" s="272">
        <v>0</v>
      </c>
    </row>
    <row r="1113" spans="1:9" hidden="1" x14ac:dyDescent="0.2">
      <c r="A1113" s="271">
        <v>411512</v>
      </c>
      <c r="B1113" s="271" t="s">
        <v>887</v>
      </c>
      <c r="C1113" s="272">
        <v>0</v>
      </c>
      <c r="D1113" s="272">
        <v>0</v>
      </c>
      <c r="E1113" s="272">
        <v>0</v>
      </c>
      <c r="F1113" s="272">
        <v>0</v>
      </c>
      <c r="G1113" s="272">
        <v>0</v>
      </c>
      <c r="H1113" s="272">
        <f t="shared" si="22"/>
        <v>0</v>
      </c>
      <c r="I1113" s="272">
        <v>0</v>
      </c>
    </row>
    <row r="1114" spans="1:9" hidden="1" x14ac:dyDescent="0.2">
      <c r="A1114" s="271">
        <v>411514</v>
      </c>
      <c r="B1114" s="271" t="s">
        <v>888</v>
      </c>
      <c r="C1114" s="272">
        <v>0</v>
      </c>
      <c r="D1114" s="272">
        <v>0</v>
      </c>
      <c r="E1114" s="272">
        <v>0</v>
      </c>
      <c r="F1114" s="272">
        <v>0</v>
      </c>
      <c r="G1114" s="272">
        <v>0</v>
      </c>
      <c r="H1114" s="272">
        <f t="shared" si="22"/>
        <v>0</v>
      </c>
      <c r="I1114" s="272">
        <v>0</v>
      </c>
    </row>
    <row r="1115" spans="1:9" hidden="1" x14ac:dyDescent="0.2">
      <c r="A1115" s="271">
        <v>411515</v>
      </c>
      <c r="B1115" s="271" t="s">
        <v>889</v>
      </c>
      <c r="C1115" s="272">
        <v>0</v>
      </c>
      <c r="D1115" s="272">
        <v>0</v>
      </c>
      <c r="E1115" s="272">
        <v>0</v>
      </c>
      <c r="F1115" s="272">
        <v>0</v>
      </c>
      <c r="G1115" s="272">
        <v>0</v>
      </c>
      <c r="H1115" s="272">
        <f t="shared" si="22"/>
        <v>0</v>
      </c>
      <c r="I1115" s="272">
        <v>0</v>
      </c>
    </row>
    <row r="1116" spans="1:9" hidden="1" x14ac:dyDescent="0.2">
      <c r="A1116" s="271">
        <v>411520</v>
      </c>
      <c r="B1116" s="271" t="s">
        <v>890</v>
      </c>
      <c r="C1116" s="272">
        <v>0</v>
      </c>
      <c r="D1116" s="272">
        <v>0</v>
      </c>
      <c r="E1116" s="272">
        <v>0</v>
      </c>
      <c r="F1116" s="272">
        <v>0</v>
      </c>
      <c r="G1116" s="272">
        <v>0</v>
      </c>
      <c r="H1116" s="272">
        <f t="shared" si="22"/>
        <v>0</v>
      </c>
      <c r="I1116" s="272">
        <v>0</v>
      </c>
    </row>
    <row r="1117" spans="1:9" hidden="1" x14ac:dyDescent="0.2">
      <c r="A1117" s="271">
        <v>411525</v>
      </c>
      <c r="B1117" s="271" t="s">
        <v>891</v>
      </c>
      <c r="C1117" s="272">
        <v>0</v>
      </c>
      <c r="D1117" s="272">
        <v>0</v>
      </c>
      <c r="E1117" s="272">
        <v>0</v>
      </c>
      <c r="F1117" s="272">
        <v>0</v>
      </c>
      <c r="G1117" s="272">
        <v>0</v>
      </c>
      <c r="H1117" s="272">
        <f t="shared" si="22"/>
        <v>0</v>
      </c>
      <c r="I1117" s="272">
        <v>0</v>
      </c>
    </row>
    <row r="1118" spans="1:9" hidden="1" x14ac:dyDescent="0.2">
      <c r="A1118" s="271">
        <v>411527</v>
      </c>
      <c r="B1118" s="271" t="s">
        <v>892</v>
      </c>
      <c r="C1118" s="272">
        <v>0</v>
      </c>
      <c r="D1118" s="272">
        <v>0</v>
      </c>
      <c r="E1118" s="272">
        <v>0</v>
      </c>
      <c r="F1118" s="272">
        <v>0</v>
      </c>
      <c r="G1118" s="272">
        <v>0</v>
      </c>
      <c r="H1118" s="272">
        <f t="shared" si="22"/>
        <v>0</v>
      </c>
      <c r="I1118" s="272">
        <v>0</v>
      </c>
    </row>
    <row r="1119" spans="1:9" hidden="1" x14ac:dyDescent="0.2">
      <c r="A1119" s="271">
        <v>411528</v>
      </c>
      <c r="B1119" s="271" t="s">
        <v>893</v>
      </c>
      <c r="C1119" s="272">
        <v>0</v>
      </c>
      <c r="D1119" s="272">
        <v>0</v>
      </c>
      <c r="E1119" s="272">
        <v>0</v>
      </c>
      <c r="F1119" s="272">
        <v>0</v>
      </c>
      <c r="G1119" s="272">
        <v>0</v>
      </c>
      <c r="H1119" s="272">
        <f t="shared" si="22"/>
        <v>0</v>
      </c>
      <c r="I1119" s="272">
        <v>0</v>
      </c>
    </row>
    <row r="1120" spans="1:9" hidden="1" x14ac:dyDescent="0.2">
      <c r="A1120" s="271">
        <v>411530</v>
      </c>
      <c r="B1120" s="271" t="s">
        <v>894</v>
      </c>
      <c r="C1120" s="272">
        <v>0</v>
      </c>
      <c r="D1120" s="272">
        <v>0</v>
      </c>
      <c r="E1120" s="272">
        <v>0</v>
      </c>
      <c r="F1120" s="272">
        <v>0</v>
      </c>
      <c r="G1120" s="272">
        <v>0</v>
      </c>
      <c r="H1120" s="272">
        <f t="shared" si="22"/>
        <v>0</v>
      </c>
      <c r="I1120" s="272">
        <v>0</v>
      </c>
    </row>
    <row r="1121" spans="1:9" hidden="1" x14ac:dyDescent="0.2">
      <c r="A1121" s="271">
        <v>411532</v>
      </c>
      <c r="B1121" s="271" t="s">
        <v>895</v>
      </c>
      <c r="C1121" s="272">
        <v>0</v>
      </c>
      <c r="D1121" s="272">
        <v>0</v>
      </c>
      <c r="E1121" s="272">
        <v>0</v>
      </c>
      <c r="F1121" s="272">
        <v>0</v>
      </c>
      <c r="G1121" s="272">
        <v>0</v>
      </c>
      <c r="H1121" s="272">
        <f t="shared" si="22"/>
        <v>0</v>
      </c>
      <c r="I1121" s="272">
        <v>0</v>
      </c>
    </row>
    <row r="1122" spans="1:9" hidden="1" x14ac:dyDescent="0.2">
      <c r="A1122" s="271">
        <v>411595</v>
      </c>
      <c r="B1122" s="271" t="s">
        <v>883</v>
      </c>
      <c r="C1122" s="272">
        <v>0</v>
      </c>
      <c r="D1122" s="272">
        <v>0</v>
      </c>
      <c r="E1122" s="272">
        <v>0</v>
      </c>
      <c r="F1122" s="272">
        <v>0</v>
      </c>
      <c r="G1122" s="272">
        <v>0</v>
      </c>
      <c r="H1122" s="272">
        <f t="shared" si="22"/>
        <v>0</v>
      </c>
      <c r="I1122" s="272">
        <v>0</v>
      </c>
    </row>
    <row r="1123" spans="1:9" hidden="1" x14ac:dyDescent="0.2">
      <c r="A1123" s="269">
        <v>412000</v>
      </c>
      <c r="B1123" s="269" t="s">
        <v>896</v>
      </c>
      <c r="C1123" s="270">
        <v>0</v>
      </c>
      <c r="D1123" s="270">
        <v>0</v>
      </c>
      <c r="E1123" s="270">
        <v>0</v>
      </c>
      <c r="F1123" s="270">
        <v>0</v>
      </c>
      <c r="G1123" s="270">
        <v>0</v>
      </c>
      <c r="H1123" s="270">
        <f t="shared" si="22"/>
        <v>0</v>
      </c>
      <c r="I1123" s="270">
        <v>0</v>
      </c>
    </row>
    <row r="1124" spans="1:9" hidden="1" x14ac:dyDescent="0.2">
      <c r="A1124" s="271">
        <v>412001</v>
      </c>
      <c r="B1124" s="271" t="s">
        <v>897</v>
      </c>
      <c r="C1124" s="272">
        <v>0</v>
      </c>
      <c r="D1124" s="272">
        <v>0</v>
      </c>
      <c r="E1124" s="272">
        <v>0</v>
      </c>
      <c r="F1124" s="272">
        <v>0</v>
      </c>
      <c r="G1124" s="272">
        <v>0</v>
      </c>
      <c r="H1124" s="272">
        <f t="shared" si="22"/>
        <v>0</v>
      </c>
      <c r="I1124" s="272">
        <v>0</v>
      </c>
    </row>
    <row r="1125" spans="1:9" hidden="1" x14ac:dyDescent="0.2">
      <c r="A1125" s="271">
        <v>412002</v>
      </c>
      <c r="B1125" s="271" t="s">
        <v>898</v>
      </c>
      <c r="C1125" s="272">
        <v>0</v>
      </c>
      <c r="D1125" s="272">
        <v>0</v>
      </c>
      <c r="E1125" s="272">
        <v>0</v>
      </c>
      <c r="F1125" s="272">
        <v>0</v>
      </c>
      <c r="G1125" s="272">
        <v>0</v>
      </c>
      <c r="H1125" s="272">
        <f t="shared" si="22"/>
        <v>0</v>
      </c>
      <c r="I1125" s="272">
        <v>0</v>
      </c>
    </row>
    <row r="1126" spans="1:9" hidden="1" x14ac:dyDescent="0.2">
      <c r="A1126" s="271">
        <v>412003</v>
      </c>
      <c r="B1126" s="271" t="s">
        <v>899</v>
      </c>
      <c r="C1126" s="272">
        <v>0</v>
      </c>
      <c r="D1126" s="272">
        <v>0</v>
      </c>
      <c r="E1126" s="272">
        <v>0</v>
      </c>
      <c r="F1126" s="272">
        <v>0</v>
      </c>
      <c r="G1126" s="272">
        <v>0</v>
      </c>
      <c r="H1126" s="272">
        <f t="shared" si="22"/>
        <v>0</v>
      </c>
      <c r="I1126" s="272">
        <v>0</v>
      </c>
    </row>
    <row r="1127" spans="1:9" hidden="1" x14ac:dyDescent="0.2">
      <c r="A1127" s="271">
        <v>412004</v>
      </c>
      <c r="B1127" s="271" t="s">
        <v>900</v>
      </c>
      <c r="C1127" s="272">
        <v>0</v>
      </c>
      <c r="D1127" s="272">
        <v>0</v>
      </c>
      <c r="E1127" s="272">
        <v>0</v>
      </c>
      <c r="F1127" s="272">
        <v>0</v>
      </c>
      <c r="G1127" s="272">
        <v>0</v>
      </c>
      <c r="H1127" s="272">
        <f t="shared" si="22"/>
        <v>0</v>
      </c>
      <c r="I1127" s="272">
        <v>0</v>
      </c>
    </row>
    <row r="1128" spans="1:9" hidden="1" x14ac:dyDescent="0.2">
      <c r="A1128" s="271">
        <v>412005</v>
      </c>
      <c r="B1128" s="271" t="s">
        <v>901</v>
      </c>
      <c r="C1128" s="272">
        <v>0</v>
      </c>
      <c r="D1128" s="272">
        <v>0</v>
      </c>
      <c r="E1128" s="272">
        <v>0</v>
      </c>
      <c r="F1128" s="272">
        <v>0</v>
      </c>
      <c r="G1128" s="272">
        <v>0</v>
      </c>
      <c r="H1128" s="272">
        <f t="shared" si="22"/>
        <v>0</v>
      </c>
      <c r="I1128" s="272">
        <v>0</v>
      </c>
    </row>
    <row r="1129" spans="1:9" hidden="1" x14ac:dyDescent="0.2">
      <c r="A1129" s="271">
        <v>412006</v>
      </c>
      <c r="B1129" s="271" t="s">
        <v>902</v>
      </c>
      <c r="C1129" s="272">
        <v>0</v>
      </c>
      <c r="D1129" s="272">
        <v>0</v>
      </c>
      <c r="E1129" s="272">
        <v>0</v>
      </c>
      <c r="F1129" s="272">
        <v>0</v>
      </c>
      <c r="G1129" s="272">
        <v>0</v>
      </c>
      <c r="H1129" s="272">
        <f t="shared" si="22"/>
        <v>0</v>
      </c>
      <c r="I1129" s="272">
        <v>0</v>
      </c>
    </row>
    <row r="1130" spans="1:9" hidden="1" x14ac:dyDescent="0.2">
      <c r="A1130" s="271">
        <v>412007</v>
      </c>
      <c r="B1130" s="271" t="s">
        <v>903</v>
      </c>
      <c r="C1130" s="272">
        <v>0</v>
      </c>
      <c r="D1130" s="272">
        <v>0</v>
      </c>
      <c r="E1130" s="272">
        <v>0</v>
      </c>
      <c r="F1130" s="272">
        <v>0</v>
      </c>
      <c r="G1130" s="272">
        <v>0</v>
      </c>
      <c r="H1130" s="272">
        <f t="shared" si="22"/>
        <v>0</v>
      </c>
      <c r="I1130" s="272">
        <v>0</v>
      </c>
    </row>
    <row r="1131" spans="1:9" hidden="1" x14ac:dyDescent="0.2">
      <c r="A1131" s="271">
        <v>412008</v>
      </c>
      <c r="B1131" s="271" t="s">
        <v>904</v>
      </c>
      <c r="C1131" s="272">
        <v>0</v>
      </c>
      <c r="D1131" s="272">
        <v>0</v>
      </c>
      <c r="E1131" s="272">
        <v>0</v>
      </c>
      <c r="F1131" s="272">
        <v>0</v>
      </c>
      <c r="G1131" s="272">
        <v>0</v>
      </c>
      <c r="H1131" s="272">
        <f t="shared" si="22"/>
        <v>0</v>
      </c>
      <c r="I1131" s="272">
        <v>0</v>
      </c>
    </row>
    <row r="1132" spans="1:9" hidden="1" x14ac:dyDescent="0.2">
      <c r="A1132" s="271">
        <v>412009</v>
      </c>
      <c r="B1132" s="271" t="s">
        <v>905</v>
      </c>
      <c r="C1132" s="272">
        <v>0</v>
      </c>
      <c r="D1132" s="272">
        <v>0</v>
      </c>
      <c r="E1132" s="272">
        <v>0</v>
      </c>
      <c r="F1132" s="272">
        <v>0</v>
      </c>
      <c r="G1132" s="272">
        <v>0</v>
      </c>
      <c r="H1132" s="272">
        <f t="shared" si="22"/>
        <v>0</v>
      </c>
      <c r="I1132" s="272">
        <v>0</v>
      </c>
    </row>
    <row r="1133" spans="1:9" hidden="1" x14ac:dyDescent="0.2">
      <c r="A1133" s="271">
        <v>412010</v>
      </c>
      <c r="B1133" s="271" t="s">
        <v>906</v>
      </c>
      <c r="C1133" s="272">
        <v>0</v>
      </c>
      <c r="D1133" s="272">
        <v>0</v>
      </c>
      <c r="E1133" s="272">
        <v>0</v>
      </c>
      <c r="F1133" s="272">
        <v>0</v>
      </c>
      <c r="G1133" s="272">
        <v>0</v>
      </c>
      <c r="H1133" s="272">
        <f t="shared" si="22"/>
        <v>0</v>
      </c>
      <c r="I1133" s="272">
        <v>0</v>
      </c>
    </row>
    <row r="1134" spans="1:9" hidden="1" x14ac:dyDescent="0.2">
      <c r="A1134" s="271">
        <v>412011</v>
      </c>
      <c r="B1134" s="271" t="s">
        <v>907</v>
      </c>
      <c r="C1134" s="272">
        <v>0</v>
      </c>
      <c r="D1134" s="272">
        <v>0</v>
      </c>
      <c r="E1134" s="272">
        <v>0</v>
      </c>
      <c r="F1134" s="272">
        <v>0</v>
      </c>
      <c r="G1134" s="272">
        <v>0</v>
      </c>
      <c r="H1134" s="272">
        <f t="shared" si="22"/>
        <v>0</v>
      </c>
      <c r="I1134" s="272">
        <v>0</v>
      </c>
    </row>
    <row r="1135" spans="1:9" hidden="1" x14ac:dyDescent="0.2">
      <c r="A1135" s="271">
        <v>412012</v>
      </c>
      <c r="B1135" s="271" t="s">
        <v>908</v>
      </c>
      <c r="C1135" s="272">
        <v>0</v>
      </c>
      <c r="D1135" s="272">
        <v>0</v>
      </c>
      <c r="E1135" s="272">
        <v>0</v>
      </c>
      <c r="F1135" s="272">
        <v>0</v>
      </c>
      <c r="G1135" s="272">
        <v>0</v>
      </c>
      <c r="H1135" s="272">
        <f t="shared" si="22"/>
        <v>0</v>
      </c>
      <c r="I1135" s="272">
        <v>0</v>
      </c>
    </row>
    <row r="1136" spans="1:9" hidden="1" x14ac:dyDescent="0.2">
      <c r="A1136" s="271">
        <v>412013</v>
      </c>
      <c r="B1136" s="271" t="s">
        <v>909</v>
      </c>
      <c r="C1136" s="272">
        <v>0</v>
      </c>
      <c r="D1136" s="272">
        <v>0</v>
      </c>
      <c r="E1136" s="272">
        <v>0</v>
      </c>
      <c r="F1136" s="272">
        <v>0</v>
      </c>
      <c r="G1136" s="272">
        <v>0</v>
      </c>
      <c r="H1136" s="272">
        <f t="shared" si="22"/>
        <v>0</v>
      </c>
      <c r="I1136" s="272">
        <v>0</v>
      </c>
    </row>
    <row r="1137" spans="1:9" hidden="1" x14ac:dyDescent="0.2">
      <c r="A1137" s="271">
        <v>412014</v>
      </c>
      <c r="B1137" s="271" t="s">
        <v>910</v>
      </c>
      <c r="C1137" s="272">
        <v>0</v>
      </c>
      <c r="D1137" s="272">
        <v>0</v>
      </c>
      <c r="E1137" s="272">
        <v>0</v>
      </c>
      <c r="F1137" s="272">
        <v>0</v>
      </c>
      <c r="G1137" s="272">
        <v>0</v>
      </c>
      <c r="H1137" s="272">
        <f t="shared" si="22"/>
        <v>0</v>
      </c>
      <c r="I1137" s="272">
        <v>0</v>
      </c>
    </row>
    <row r="1138" spans="1:9" hidden="1" x14ac:dyDescent="0.2">
      <c r="A1138" s="271">
        <v>412015</v>
      </c>
      <c r="B1138" s="271" t="s">
        <v>911</v>
      </c>
      <c r="C1138" s="272">
        <v>0</v>
      </c>
      <c r="D1138" s="272">
        <v>0</v>
      </c>
      <c r="E1138" s="272">
        <v>0</v>
      </c>
      <c r="F1138" s="272">
        <v>0</v>
      </c>
      <c r="G1138" s="272">
        <v>0</v>
      </c>
      <c r="H1138" s="272">
        <f t="shared" si="22"/>
        <v>0</v>
      </c>
      <c r="I1138" s="272">
        <v>0</v>
      </c>
    </row>
    <row r="1139" spans="1:9" hidden="1" x14ac:dyDescent="0.2">
      <c r="A1139" s="271">
        <v>412016</v>
      </c>
      <c r="B1139" s="271" t="s">
        <v>912</v>
      </c>
      <c r="C1139" s="272">
        <v>0</v>
      </c>
      <c r="D1139" s="272">
        <v>0</v>
      </c>
      <c r="E1139" s="272">
        <v>0</v>
      </c>
      <c r="F1139" s="272">
        <v>0</v>
      </c>
      <c r="G1139" s="272">
        <v>0</v>
      </c>
      <c r="H1139" s="272">
        <f t="shared" si="22"/>
        <v>0</v>
      </c>
      <c r="I1139" s="272">
        <v>0</v>
      </c>
    </row>
    <row r="1140" spans="1:9" hidden="1" x14ac:dyDescent="0.2">
      <c r="A1140" s="271">
        <v>412017</v>
      </c>
      <c r="B1140" s="271" t="s">
        <v>913</v>
      </c>
      <c r="C1140" s="272">
        <v>0</v>
      </c>
      <c r="D1140" s="272">
        <v>0</v>
      </c>
      <c r="E1140" s="272">
        <v>0</v>
      </c>
      <c r="F1140" s="272">
        <v>0</v>
      </c>
      <c r="G1140" s="272">
        <v>0</v>
      </c>
      <c r="H1140" s="272">
        <f t="shared" si="22"/>
        <v>0</v>
      </c>
      <c r="I1140" s="272">
        <v>0</v>
      </c>
    </row>
    <row r="1141" spans="1:9" hidden="1" x14ac:dyDescent="0.2">
      <c r="A1141" s="271">
        <v>412018</v>
      </c>
      <c r="B1141" s="271" t="s">
        <v>914</v>
      </c>
      <c r="C1141" s="272">
        <v>0</v>
      </c>
      <c r="D1141" s="272">
        <v>0</v>
      </c>
      <c r="E1141" s="272">
        <v>0</v>
      </c>
      <c r="F1141" s="272">
        <v>0</v>
      </c>
      <c r="G1141" s="272">
        <v>0</v>
      </c>
      <c r="H1141" s="272">
        <f t="shared" si="22"/>
        <v>0</v>
      </c>
      <c r="I1141" s="272">
        <v>0</v>
      </c>
    </row>
    <row r="1142" spans="1:9" hidden="1" x14ac:dyDescent="0.2">
      <c r="A1142" s="271">
        <v>412019</v>
      </c>
      <c r="B1142" s="271" t="s">
        <v>915</v>
      </c>
      <c r="C1142" s="272">
        <v>0</v>
      </c>
      <c r="D1142" s="272">
        <v>0</v>
      </c>
      <c r="E1142" s="272">
        <v>0</v>
      </c>
      <c r="F1142" s="272">
        <v>0</v>
      </c>
      <c r="G1142" s="272">
        <v>0</v>
      </c>
      <c r="H1142" s="272">
        <f t="shared" si="22"/>
        <v>0</v>
      </c>
      <c r="I1142" s="272">
        <v>0</v>
      </c>
    </row>
    <row r="1143" spans="1:9" hidden="1" x14ac:dyDescent="0.2">
      <c r="A1143" s="271">
        <v>412020</v>
      </c>
      <c r="B1143" s="271" t="s">
        <v>916</v>
      </c>
      <c r="C1143" s="272">
        <v>0</v>
      </c>
      <c r="D1143" s="272">
        <v>0</v>
      </c>
      <c r="E1143" s="272">
        <v>0</v>
      </c>
      <c r="F1143" s="272">
        <v>0</v>
      </c>
      <c r="G1143" s="272">
        <v>0</v>
      </c>
      <c r="H1143" s="272">
        <f t="shared" si="22"/>
        <v>0</v>
      </c>
      <c r="I1143" s="272">
        <v>0</v>
      </c>
    </row>
    <row r="1144" spans="1:9" hidden="1" x14ac:dyDescent="0.2">
      <c r="A1144" s="271">
        <v>412021</v>
      </c>
      <c r="B1144" s="271" t="s">
        <v>917</v>
      </c>
      <c r="C1144" s="272">
        <v>0</v>
      </c>
      <c r="D1144" s="272">
        <v>0</v>
      </c>
      <c r="E1144" s="272">
        <v>0</v>
      </c>
      <c r="F1144" s="272">
        <v>0</v>
      </c>
      <c r="G1144" s="272">
        <v>0</v>
      </c>
      <c r="H1144" s="272">
        <f t="shared" si="22"/>
        <v>0</v>
      </c>
      <c r="I1144" s="272">
        <v>0</v>
      </c>
    </row>
    <row r="1145" spans="1:9" hidden="1" x14ac:dyDescent="0.2">
      <c r="A1145" s="271">
        <v>412022</v>
      </c>
      <c r="B1145" s="271" t="s">
        <v>918</v>
      </c>
      <c r="C1145" s="272">
        <v>0</v>
      </c>
      <c r="D1145" s="272">
        <v>0</v>
      </c>
      <c r="E1145" s="272">
        <v>0</v>
      </c>
      <c r="F1145" s="272">
        <v>0</v>
      </c>
      <c r="G1145" s="272">
        <v>0</v>
      </c>
      <c r="H1145" s="272">
        <f t="shared" si="22"/>
        <v>0</v>
      </c>
      <c r="I1145" s="272">
        <v>0</v>
      </c>
    </row>
    <row r="1146" spans="1:9" hidden="1" x14ac:dyDescent="0.2">
      <c r="A1146" s="271">
        <v>412023</v>
      </c>
      <c r="B1146" s="271" t="s">
        <v>919</v>
      </c>
      <c r="C1146" s="272">
        <v>0</v>
      </c>
      <c r="D1146" s="272">
        <v>0</v>
      </c>
      <c r="E1146" s="272">
        <v>0</v>
      </c>
      <c r="F1146" s="272">
        <v>0</v>
      </c>
      <c r="G1146" s="272">
        <v>0</v>
      </c>
      <c r="H1146" s="272">
        <f t="shared" si="22"/>
        <v>0</v>
      </c>
      <c r="I1146" s="272">
        <v>0</v>
      </c>
    </row>
    <row r="1147" spans="1:9" hidden="1" x14ac:dyDescent="0.2">
      <c r="A1147" s="271">
        <v>412024</v>
      </c>
      <c r="B1147" s="271" t="s">
        <v>920</v>
      </c>
      <c r="C1147" s="272">
        <v>0</v>
      </c>
      <c r="D1147" s="272">
        <v>0</v>
      </c>
      <c r="E1147" s="272">
        <v>0</v>
      </c>
      <c r="F1147" s="272">
        <v>0</v>
      </c>
      <c r="G1147" s="272">
        <v>0</v>
      </c>
      <c r="H1147" s="272">
        <f t="shared" si="22"/>
        <v>0</v>
      </c>
      <c r="I1147" s="272">
        <v>0</v>
      </c>
    </row>
    <row r="1148" spans="1:9" hidden="1" x14ac:dyDescent="0.2">
      <c r="A1148" s="271">
        <v>412025</v>
      </c>
      <c r="B1148" s="271" t="s">
        <v>921</v>
      </c>
      <c r="C1148" s="272">
        <v>0</v>
      </c>
      <c r="D1148" s="272">
        <v>0</v>
      </c>
      <c r="E1148" s="272">
        <v>0</v>
      </c>
      <c r="F1148" s="272">
        <v>0</v>
      </c>
      <c r="G1148" s="272">
        <v>0</v>
      </c>
      <c r="H1148" s="272">
        <f t="shared" si="22"/>
        <v>0</v>
      </c>
      <c r="I1148" s="272">
        <v>0</v>
      </c>
    </row>
    <row r="1149" spans="1:9" hidden="1" x14ac:dyDescent="0.2">
      <c r="A1149" s="271">
        <v>412026</v>
      </c>
      <c r="B1149" s="271" t="s">
        <v>922</v>
      </c>
      <c r="C1149" s="272">
        <v>0</v>
      </c>
      <c r="D1149" s="272">
        <v>0</v>
      </c>
      <c r="E1149" s="272">
        <v>0</v>
      </c>
      <c r="F1149" s="272">
        <v>0</v>
      </c>
      <c r="G1149" s="272">
        <v>0</v>
      </c>
      <c r="H1149" s="272">
        <f t="shared" si="22"/>
        <v>0</v>
      </c>
      <c r="I1149" s="272">
        <v>0</v>
      </c>
    </row>
    <row r="1150" spans="1:9" hidden="1" x14ac:dyDescent="0.2">
      <c r="A1150" s="271">
        <v>412027</v>
      </c>
      <c r="B1150" s="271" t="s">
        <v>923</v>
      </c>
      <c r="C1150" s="272">
        <v>0</v>
      </c>
      <c r="D1150" s="272">
        <v>0</v>
      </c>
      <c r="E1150" s="272">
        <v>0</v>
      </c>
      <c r="F1150" s="272">
        <v>0</v>
      </c>
      <c r="G1150" s="272">
        <v>0</v>
      </c>
      <c r="H1150" s="272">
        <f t="shared" si="22"/>
        <v>0</v>
      </c>
      <c r="I1150" s="272">
        <v>0</v>
      </c>
    </row>
    <row r="1151" spans="1:9" hidden="1" x14ac:dyDescent="0.2">
      <c r="A1151" s="271">
        <v>412028</v>
      </c>
      <c r="B1151" s="271" t="s">
        <v>924</v>
      </c>
      <c r="C1151" s="272">
        <v>0</v>
      </c>
      <c r="D1151" s="272">
        <v>0</v>
      </c>
      <c r="E1151" s="272">
        <v>0</v>
      </c>
      <c r="F1151" s="272">
        <v>0</v>
      </c>
      <c r="G1151" s="272">
        <v>0</v>
      </c>
      <c r="H1151" s="272">
        <f t="shared" ref="H1151:H1214" si="23">+I1151/9*12</f>
        <v>0</v>
      </c>
      <c r="I1151" s="272">
        <v>0</v>
      </c>
    </row>
    <row r="1152" spans="1:9" hidden="1" x14ac:dyDescent="0.2">
      <c r="A1152" s="271">
        <v>412029</v>
      </c>
      <c r="B1152" s="271" t="s">
        <v>925</v>
      </c>
      <c r="C1152" s="272">
        <v>0</v>
      </c>
      <c r="D1152" s="272">
        <v>0</v>
      </c>
      <c r="E1152" s="272">
        <v>0</v>
      </c>
      <c r="F1152" s="272">
        <v>0</v>
      </c>
      <c r="G1152" s="272">
        <v>0</v>
      </c>
      <c r="H1152" s="272">
        <f t="shared" si="23"/>
        <v>0</v>
      </c>
      <c r="I1152" s="272">
        <v>0</v>
      </c>
    </row>
    <row r="1153" spans="1:9" hidden="1" x14ac:dyDescent="0.2">
      <c r="A1153" s="271">
        <v>412030</v>
      </c>
      <c r="B1153" s="271" t="s">
        <v>926</v>
      </c>
      <c r="C1153" s="272">
        <v>0</v>
      </c>
      <c r="D1153" s="272">
        <v>0</v>
      </c>
      <c r="E1153" s="272">
        <v>0</v>
      </c>
      <c r="F1153" s="272">
        <v>0</v>
      </c>
      <c r="G1153" s="272">
        <v>0</v>
      </c>
      <c r="H1153" s="272">
        <f t="shared" si="23"/>
        <v>0</v>
      </c>
      <c r="I1153" s="272">
        <v>0</v>
      </c>
    </row>
    <row r="1154" spans="1:9" hidden="1" x14ac:dyDescent="0.2">
      <c r="A1154" s="271">
        <v>412031</v>
      </c>
      <c r="B1154" s="271" t="s">
        <v>927</v>
      </c>
      <c r="C1154" s="272">
        <v>0</v>
      </c>
      <c r="D1154" s="272">
        <v>0</v>
      </c>
      <c r="E1154" s="272">
        <v>0</v>
      </c>
      <c r="F1154" s="272">
        <v>0</v>
      </c>
      <c r="G1154" s="272">
        <v>0</v>
      </c>
      <c r="H1154" s="272">
        <f t="shared" si="23"/>
        <v>0</v>
      </c>
      <c r="I1154" s="272">
        <v>0</v>
      </c>
    </row>
    <row r="1155" spans="1:9" hidden="1" x14ac:dyDescent="0.2">
      <c r="A1155" s="271">
        <v>412032</v>
      </c>
      <c r="B1155" s="271" t="s">
        <v>928</v>
      </c>
      <c r="C1155" s="272">
        <v>0</v>
      </c>
      <c r="D1155" s="272">
        <v>0</v>
      </c>
      <c r="E1155" s="272">
        <v>0</v>
      </c>
      <c r="F1155" s="272">
        <v>0</v>
      </c>
      <c r="G1155" s="272">
        <v>0</v>
      </c>
      <c r="H1155" s="272">
        <f t="shared" si="23"/>
        <v>0</v>
      </c>
      <c r="I1155" s="272">
        <v>0</v>
      </c>
    </row>
    <row r="1156" spans="1:9" hidden="1" x14ac:dyDescent="0.2">
      <c r="A1156" s="271">
        <v>412033</v>
      </c>
      <c r="B1156" s="271" t="s">
        <v>929</v>
      </c>
      <c r="C1156" s="272">
        <v>0</v>
      </c>
      <c r="D1156" s="272">
        <v>0</v>
      </c>
      <c r="E1156" s="272">
        <v>0</v>
      </c>
      <c r="F1156" s="272">
        <v>0</v>
      </c>
      <c r="G1156" s="272">
        <v>0</v>
      </c>
      <c r="H1156" s="272">
        <f t="shared" si="23"/>
        <v>0</v>
      </c>
      <c r="I1156" s="272">
        <v>0</v>
      </c>
    </row>
    <row r="1157" spans="1:9" hidden="1" x14ac:dyDescent="0.2">
      <c r="A1157" s="271">
        <v>412034</v>
      </c>
      <c r="B1157" s="271" t="s">
        <v>930</v>
      </c>
      <c r="C1157" s="272">
        <v>0</v>
      </c>
      <c r="D1157" s="272">
        <v>0</v>
      </c>
      <c r="E1157" s="272">
        <v>0</v>
      </c>
      <c r="F1157" s="272">
        <v>0</v>
      </c>
      <c r="G1157" s="272">
        <v>0</v>
      </c>
      <c r="H1157" s="272">
        <f t="shared" si="23"/>
        <v>0</v>
      </c>
      <c r="I1157" s="272">
        <v>0</v>
      </c>
    </row>
    <row r="1158" spans="1:9" hidden="1" x14ac:dyDescent="0.2">
      <c r="A1158" s="271">
        <v>412035</v>
      </c>
      <c r="B1158" s="271" t="s">
        <v>931</v>
      </c>
      <c r="C1158" s="272">
        <v>0</v>
      </c>
      <c r="D1158" s="272">
        <v>0</v>
      </c>
      <c r="E1158" s="272">
        <v>0</v>
      </c>
      <c r="F1158" s="272">
        <v>0</v>
      </c>
      <c r="G1158" s="272">
        <v>0</v>
      </c>
      <c r="H1158" s="272">
        <f t="shared" si="23"/>
        <v>0</v>
      </c>
      <c r="I1158" s="272">
        <v>0</v>
      </c>
    </row>
    <row r="1159" spans="1:9" hidden="1" x14ac:dyDescent="0.2">
      <c r="A1159" s="271">
        <v>412036</v>
      </c>
      <c r="B1159" s="271" t="s">
        <v>932</v>
      </c>
      <c r="C1159" s="272">
        <v>0</v>
      </c>
      <c r="D1159" s="272">
        <v>0</v>
      </c>
      <c r="E1159" s="272">
        <v>0</v>
      </c>
      <c r="F1159" s="272">
        <v>0</v>
      </c>
      <c r="G1159" s="272">
        <v>0</v>
      </c>
      <c r="H1159" s="272">
        <f t="shared" si="23"/>
        <v>0</v>
      </c>
      <c r="I1159" s="272">
        <v>0</v>
      </c>
    </row>
    <row r="1160" spans="1:9" hidden="1" x14ac:dyDescent="0.2">
      <c r="A1160" s="271">
        <v>412037</v>
      </c>
      <c r="B1160" s="271" t="s">
        <v>933</v>
      </c>
      <c r="C1160" s="272">
        <v>0</v>
      </c>
      <c r="D1160" s="272">
        <v>0</v>
      </c>
      <c r="E1160" s="272">
        <v>0</v>
      </c>
      <c r="F1160" s="272">
        <v>0</v>
      </c>
      <c r="G1160" s="272">
        <v>0</v>
      </c>
      <c r="H1160" s="272">
        <f t="shared" si="23"/>
        <v>0</v>
      </c>
      <c r="I1160" s="272">
        <v>0</v>
      </c>
    </row>
    <row r="1161" spans="1:9" hidden="1" x14ac:dyDescent="0.2">
      <c r="A1161" s="271">
        <v>412038</v>
      </c>
      <c r="B1161" s="271" t="s">
        <v>934</v>
      </c>
      <c r="C1161" s="272">
        <v>0</v>
      </c>
      <c r="D1161" s="272">
        <v>0</v>
      </c>
      <c r="E1161" s="272">
        <v>0</v>
      </c>
      <c r="F1161" s="272">
        <v>0</v>
      </c>
      <c r="G1161" s="272">
        <v>0</v>
      </c>
      <c r="H1161" s="272">
        <f t="shared" si="23"/>
        <v>0</v>
      </c>
      <c r="I1161" s="272">
        <v>0</v>
      </c>
    </row>
    <row r="1162" spans="1:9" hidden="1" x14ac:dyDescent="0.2">
      <c r="A1162" s="271">
        <v>412039</v>
      </c>
      <c r="B1162" s="271" t="s">
        <v>935</v>
      </c>
      <c r="C1162" s="272">
        <v>0</v>
      </c>
      <c r="D1162" s="272">
        <v>0</v>
      </c>
      <c r="E1162" s="272">
        <v>0</v>
      </c>
      <c r="F1162" s="272">
        <v>0</v>
      </c>
      <c r="G1162" s="272">
        <v>0</v>
      </c>
      <c r="H1162" s="272">
        <f t="shared" si="23"/>
        <v>0</v>
      </c>
      <c r="I1162" s="272">
        <v>0</v>
      </c>
    </row>
    <row r="1163" spans="1:9" hidden="1" x14ac:dyDescent="0.2">
      <c r="A1163" s="271">
        <v>412040</v>
      </c>
      <c r="B1163" s="271" t="s">
        <v>936</v>
      </c>
      <c r="C1163" s="272">
        <v>0</v>
      </c>
      <c r="D1163" s="272">
        <v>0</v>
      </c>
      <c r="E1163" s="272">
        <v>0</v>
      </c>
      <c r="F1163" s="272">
        <v>0</v>
      </c>
      <c r="G1163" s="272">
        <v>0</v>
      </c>
      <c r="H1163" s="272">
        <f t="shared" si="23"/>
        <v>0</v>
      </c>
      <c r="I1163" s="272">
        <v>0</v>
      </c>
    </row>
    <row r="1164" spans="1:9" hidden="1" x14ac:dyDescent="0.2">
      <c r="A1164" s="271">
        <v>412041</v>
      </c>
      <c r="B1164" s="271" t="s">
        <v>937</v>
      </c>
      <c r="C1164" s="272">
        <v>0</v>
      </c>
      <c r="D1164" s="272">
        <v>0</v>
      </c>
      <c r="E1164" s="272">
        <v>0</v>
      </c>
      <c r="F1164" s="272">
        <v>0</v>
      </c>
      <c r="G1164" s="272">
        <v>0</v>
      </c>
      <c r="H1164" s="272">
        <f t="shared" si="23"/>
        <v>0</v>
      </c>
      <c r="I1164" s="272">
        <v>0</v>
      </c>
    </row>
    <row r="1165" spans="1:9" hidden="1" x14ac:dyDescent="0.2">
      <c r="A1165" s="271">
        <v>412042</v>
      </c>
      <c r="B1165" s="271" t="s">
        <v>938</v>
      </c>
      <c r="C1165" s="272">
        <v>0</v>
      </c>
      <c r="D1165" s="272">
        <v>0</v>
      </c>
      <c r="E1165" s="272">
        <v>0</v>
      </c>
      <c r="F1165" s="272">
        <v>0</v>
      </c>
      <c r="G1165" s="272">
        <v>0</v>
      </c>
      <c r="H1165" s="272">
        <f t="shared" si="23"/>
        <v>0</v>
      </c>
      <c r="I1165" s="272">
        <v>0</v>
      </c>
    </row>
    <row r="1166" spans="1:9" hidden="1" x14ac:dyDescent="0.2">
      <c r="A1166" s="271">
        <v>412043</v>
      </c>
      <c r="B1166" s="271" t="s">
        <v>939</v>
      </c>
      <c r="C1166" s="272">
        <v>0</v>
      </c>
      <c r="D1166" s="272">
        <v>0</v>
      </c>
      <c r="E1166" s="272">
        <v>0</v>
      </c>
      <c r="F1166" s="272">
        <v>0</v>
      </c>
      <c r="G1166" s="272">
        <v>0</v>
      </c>
      <c r="H1166" s="272">
        <f t="shared" si="23"/>
        <v>0</v>
      </c>
      <c r="I1166" s="272">
        <v>0</v>
      </c>
    </row>
    <row r="1167" spans="1:9" hidden="1" x14ac:dyDescent="0.2">
      <c r="A1167" s="271">
        <v>412044</v>
      </c>
      <c r="B1167" s="271" t="s">
        <v>940</v>
      </c>
      <c r="C1167" s="272">
        <v>0</v>
      </c>
      <c r="D1167" s="272">
        <v>0</v>
      </c>
      <c r="E1167" s="272">
        <v>0</v>
      </c>
      <c r="F1167" s="272">
        <v>0</v>
      </c>
      <c r="G1167" s="272">
        <v>0</v>
      </c>
      <c r="H1167" s="272">
        <f t="shared" si="23"/>
        <v>0</v>
      </c>
      <c r="I1167" s="272">
        <v>0</v>
      </c>
    </row>
    <row r="1168" spans="1:9" hidden="1" x14ac:dyDescent="0.2">
      <c r="A1168" s="271">
        <v>412045</v>
      </c>
      <c r="B1168" s="271" t="s">
        <v>941</v>
      </c>
      <c r="C1168" s="272">
        <v>0</v>
      </c>
      <c r="D1168" s="272">
        <v>0</v>
      </c>
      <c r="E1168" s="272">
        <v>0</v>
      </c>
      <c r="F1168" s="272">
        <v>0</v>
      </c>
      <c r="G1168" s="272">
        <v>0</v>
      </c>
      <c r="H1168" s="272">
        <f t="shared" si="23"/>
        <v>0</v>
      </c>
      <c r="I1168" s="272">
        <v>0</v>
      </c>
    </row>
    <row r="1169" spans="1:9" hidden="1" x14ac:dyDescent="0.2">
      <c r="A1169" s="271">
        <v>412046</v>
      </c>
      <c r="B1169" s="271" t="s">
        <v>942</v>
      </c>
      <c r="C1169" s="272">
        <v>0</v>
      </c>
      <c r="D1169" s="272">
        <v>0</v>
      </c>
      <c r="E1169" s="272">
        <v>0</v>
      </c>
      <c r="F1169" s="272">
        <v>0</v>
      </c>
      <c r="G1169" s="272">
        <v>0</v>
      </c>
      <c r="H1169" s="272">
        <f t="shared" si="23"/>
        <v>0</v>
      </c>
      <c r="I1169" s="272">
        <v>0</v>
      </c>
    </row>
    <row r="1170" spans="1:9" hidden="1" x14ac:dyDescent="0.2">
      <c r="A1170" s="271">
        <v>412047</v>
      </c>
      <c r="B1170" s="271" t="s">
        <v>943</v>
      </c>
      <c r="C1170" s="272">
        <v>0</v>
      </c>
      <c r="D1170" s="272">
        <v>0</v>
      </c>
      <c r="E1170" s="272">
        <v>0</v>
      </c>
      <c r="F1170" s="272">
        <v>0</v>
      </c>
      <c r="G1170" s="272">
        <v>0</v>
      </c>
      <c r="H1170" s="272">
        <f t="shared" si="23"/>
        <v>0</v>
      </c>
      <c r="I1170" s="272">
        <v>0</v>
      </c>
    </row>
    <row r="1171" spans="1:9" hidden="1" x14ac:dyDescent="0.2">
      <c r="A1171" s="271">
        <v>412048</v>
      </c>
      <c r="B1171" s="271" t="s">
        <v>944</v>
      </c>
      <c r="C1171" s="272">
        <v>0</v>
      </c>
      <c r="D1171" s="272">
        <v>0</v>
      </c>
      <c r="E1171" s="272">
        <v>0</v>
      </c>
      <c r="F1171" s="272">
        <v>0</v>
      </c>
      <c r="G1171" s="272">
        <v>0</v>
      </c>
      <c r="H1171" s="272">
        <f t="shared" si="23"/>
        <v>0</v>
      </c>
      <c r="I1171" s="272">
        <v>0</v>
      </c>
    </row>
    <row r="1172" spans="1:9" hidden="1" x14ac:dyDescent="0.2">
      <c r="A1172" s="271">
        <v>412049</v>
      </c>
      <c r="B1172" s="271" t="s">
        <v>945</v>
      </c>
      <c r="C1172" s="272">
        <v>0</v>
      </c>
      <c r="D1172" s="272">
        <v>0</v>
      </c>
      <c r="E1172" s="272">
        <v>0</v>
      </c>
      <c r="F1172" s="272">
        <v>0</v>
      </c>
      <c r="G1172" s="272">
        <v>0</v>
      </c>
      <c r="H1172" s="272">
        <f t="shared" si="23"/>
        <v>0</v>
      </c>
      <c r="I1172" s="272">
        <v>0</v>
      </c>
    </row>
    <row r="1173" spans="1:9" hidden="1" x14ac:dyDescent="0.2">
      <c r="A1173" s="271">
        <v>412050</v>
      </c>
      <c r="B1173" s="271" t="s">
        <v>946</v>
      </c>
      <c r="C1173" s="272">
        <v>0</v>
      </c>
      <c r="D1173" s="272">
        <v>0</v>
      </c>
      <c r="E1173" s="272">
        <v>0</v>
      </c>
      <c r="F1173" s="272">
        <v>0</v>
      </c>
      <c r="G1173" s="272">
        <v>0</v>
      </c>
      <c r="H1173" s="272">
        <f t="shared" si="23"/>
        <v>0</v>
      </c>
      <c r="I1173" s="272">
        <v>0</v>
      </c>
    </row>
    <row r="1174" spans="1:9" hidden="1" x14ac:dyDescent="0.2">
      <c r="A1174" s="271">
        <v>412051</v>
      </c>
      <c r="B1174" s="271" t="s">
        <v>947</v>
      </c>
      <c r="C1174" s="272">
        <v>0</v>
      </c>
      <c r="D1174" s="272">
        <v>0</v>
      </c>
      <c r="E1174" s="272">
        <v>0</v>
      </c>
      <c r="F1174" s="272">
        <v>0</v>
      </c>
      <c r="G1174" s="272">
        <v>0</v>
      </c>
      <c r="H1174" s="272">
        <f t="shared" si="23"/>
        <v>0</v>
      </c>
      <c r="I1174" s="272">
        <v>0</v>
      </c>
    </row>
    <row r="1175" spans="1:9" hidden="1" x14ac:dyDescent="0.2">
      <c r="A1175" s="271">
        <v>412052</v>
      </c>
      <c r="B1175" s="271" t="s">
        <v>948</v>
      </c>
      <c r="C1175" s="272">
        <v>0</v>
      </c>
      <c r="D1175" s="272">
        <v>0</v>
      </c>
      <c r="E1175" s="272">
        <v>0</v>
      </c>
      <c r="F1175" s="272">
        <v>0</v>
      </c>
      <c r="G1175" s="272">
        <v>0</v>
      </c>
      <c r="H1175" s="272">
        <f t="shared" si="23"/>
        <v>0</v>
      </c>
      <c r="I1175" s="272">
        <v>0</v>
      </c>
    </row>
    <row r="1176" spans="1:9" hidden="1" x14ac:dyDescent="0.2">
      <c r="A1176" s="271">
        <v>412053</v>
      </c>
      <c r="B1176" s="271" t="s">
        <v>949</v>
      </c>
      <c r="C1176" s="272">
        <v>0</v>
      </c>
      <c r="D1176" s="272">
        <v>0</v>
      </c>
      <c r="E1176" s="272">
        <v>0</v>
      </c>
      <c r="F1176" s="272">
        <v>0</v>
      </c>
      <c r="G1176" s="272">
        <v>0</v>
      </c>
      <c r="H1176" s="272">
        <f t="shared" si="23"/>
        <v>0</v>
      </c>
      <c r="I1176" s="272">
        <v>0</v>
      </c>
    </row>
    <row r="1177" spans="1:9" hidden="1" x14ac:dyDescent="0.2">
      <c r="A1177" s="271">
        <v>412054</v>
      </c>
      <c r="B1177" s="271" t="s">
        <v>950</v>
      </c>
      <c r="C1177" s="272">
        <v>0</v>
      </c>
      <c r="D1177" s="272">
        <v>0</v>
      </c>
      <c r="E1177" s="272">
        <v>0</v>
      </c>
      <c r="F1177" s="272">
        <v>0</v>
      </c>
      <c r="G1177" s="272">
        <v>0</v>
      </c>
      <c r="H1177" s="272">
        <f t="shared" si="23"/>
        <v>0</v>
      </c>
      <c r="I1177" s="272">
        <v>0</v>
      </c>
    </row>
    <row r="1178" spans="1:9" hidden="1" x14ac:dyDescent="0.2">
      <c r="A1178" s="271">
        <v>412055</v>
      </c>
      <c r="B1178" s="271" t="s">
        <v>951</v>
      </c>
      <c r="C1178" s="272">
        <v>0</v>
      </c>
      <c r="D1178" s="272">
        <v>0</v>
      </c>
      <c r="E1178" s="272">
        <v>0</v>
      </c>
      <c r="F1178" s="272">
        <v>0</v>
      </c>
      <c r="G1178" s="272">
        <v>0</v>
      </c>
      <c r="H1178" s="272">
        <f t="shared" si="23"/>
        <v>0</v>
      </c>
      <c r="I1178" s="272">
        <v>0</v>
      </c>
    </row>
    <row r="1179" spans="1:9" hidden="1" x14ac:dyDescent="0.2">
      <c r="A1179" s="271">
        <v>412056</v>
      </c>
      <c r="B1179" s="271" t="s">
        <v>952</v>
      </c>
      <c r="C1179" s="272">
        <v>0</v>
      </c>
      <c r="D1179" s="272">
        <v>0</v>
      </c>
      <c r="E1179" s="272">
        <v>0</v>
      </c>
      <c r="F1179" s="272">
        <v>0</v>
      </c>
      <c r="G1179" s="272">
        <v>0</v>
      </c>
      <c r="H1179" s="272">
        <f t="shared" si="23"/>
        <v>0</v>
      </c>
      <c r="I1179" s="272">
        <v>0</v>
      </c>
    </row>
    <row r="1180" spans="1:9" hidden="1" x14ac:dyDescent="0.2">
      <c r="A1180" s="271">
        <v>412057</v>
      </c>
      <c r="B1180" s="271" t="s">
        <v>953</v>
      </c>
      <c r="C1180" s="272">
        <v>0</v>
      </c>
      <c r="D1180" s="272">
        <v>0</v>
      </c>
      <c r="E1180" s="272">
        <v>0</v>
      </c>
      <c r="F1180" s="272">
        <v>0</v>
      </c>
      <c r="G1180" s="272">
        <v>0</v>
      </c>
      <c r="H1180" s="272">
        <f t="shared" si="23"/>
        <v>0</v>
      </c>
      <c r="I1180" s="272">
        <v>0</v>
      </c>
    </row>
    <row r="1181" spans="1:9" hidden="1" x14ac:dyDescent="0.2">
      <c r="A1181" s="271">
        <v>412058</v>
      </c>
      <c r="B1181" s="271" t="s">
        <v>954</v>
      </c>
      <c r="C1181" s="272">
        <v>0</v>
      </c>
      <c r="D1181" s="272">
        <v>0</v>
      </c>
      <c r="E1181" s="272">
        <v>0</v>
      </c>
      <c r="F1181" s="272">
        <v>0</v>
      </c>
      <c r="G1181" s="272">
        <v>0</v>
      </c>
      <c r="H1181" s="272">
        <f t="shared" si="23"/>
        <v>0</v>
      </c>
      <c r="I1181" s="272">
        <v>0</v>
      </c>
    </row>
    <row r="1182" spans="1:9" hidden="1" x14ac:dyDescent="0.2">
      <c r="A1182" s="271">
        <v>412059</v>
      </c>
      <c r="B1182" s="271" t="s">
        <v>955</v>
      </c>
      <c r="C1182" s="272">
        <v>0</v>
      </c>
      <c r="D1182" s="272">
        <v>0</v>
      </c>
      <c r="E1182" s="272">
        <v>0</v>
      </c>
      <c r="F1182" s="272">
        <v>0</v>
      </c>
      <c r="G1182" s="272">
        <v>0</v>
      </c>
      <c r="H1182" s="272">
        <f t="shared" si="23"/>
        <v>0</v>
      </c>
      <c r="I1182" s="272">
        <v>0</v>
      </c>
    </row>
    <row r="1183" spans="1:9" hidden="1" x14ac:dyDescent="0.2">
      <c r="A1183" s="271">
        <v>412060</v>
      </c>
      <c r="B1183" s="271" t="s">
        <v>956</v>
      </c>
      <c r="C1183" s="272">
        <v>0</v>
      </c>
      <c r="D1183" s="272">
        <v>0</v>
      </c>
      <c r="E1183" s="272">
        <v>0</v>
      </c>
      <c r="F1183" s="272">
        <v>0</v>
      </c>
      <c r="G1183" s="272">
        <v>0</v>
      </c>
      <c r="H1183" s="272">
        <f t="shared" si="23"/>
        <v>0</v>
      </c>
      <c r="I1183" s="272">
        <v>0</v>
      </c>
    </row>
    <row r="1184" spans="1:9" hidden="1" x14ac:dyDescent="0.2">
      <c r="A1184" s="271">
        <v>412061</v>
      </c>
      <c r="B1184" s="271" t="s">
        <v>957</v>
      </c>
      <c r="C1184" s="272">
        <v>0</v>
      </c>
      <c r="D1184" s="272">
        <v>0</v>
      </c>
      <c r="E1184" s="272">
        <v>0</v>
      </c>
      <c r="F1184" s="272">
        <v>0</v>
      </c>
      <c r="G1184" s="272">
        <v>0</v>
      </c>
      <c r="H1184" s="272">
        <f t="shared" si="23"/>
        <v>0</v>
      </c>
      <c r="I1184" s="272">
        <v>0</v>
      </c>
    </row>
    <row r="1185" spans="1:9" hidden="1" x14ac:dyDescent="0.2">
      <c r="A1185" s="271">
        <v>412062</v>
      </c>
      <c r="B1185" s="271" t="s">
        <v>958</v>
      </c>
      <c r="C1185" s="272">
        <v>0</v>
      </c>
      <c r="D1185" s="272">
        <v>0</v>
      </c>
      <c r="E1185" s="272">
        <v>0</v>
      </c>
      <c r="F1185" s="272">
        <v>0</v>
      </c>
      <c r="G1185" s="272">
        <v>0</v>
      </c>
      <c r="H1185" s="272">
        <f t="shared" si="23"/>
        <v>0</v>
      </c>
      <c r="I1185" s="272">
        <v>0</v>
      </c>
    </row>
    <row r="1186" spans="1:9" hidden="1" x14ac:dyDescent="0.2">
      <c r="A1186" s="271">
        <v>412063</v>
      </c>
      <c r="B1186" s="271" t="s">
        <v>959</v>
      </c>
      <c r="C1186" s="272">
        <v>0</v>
      </c>
      <c r="D1186" s="272">
        <v>0</v>
      </c>
      <c r="E1186" s="272">
        <v>0</v>
      </c>
      <c r="F1186" s="272">
        <v>0</v>
      </c>
      <c r="G1186" s="272">
        <v>0</v>
      </c>
      <c r="H1186" s="272">
        <f t="shared" si="23"/>
        <v>0</v>
      </c>
      <c r="I1186" s="272">
        <v>0</v>
      </c>
    </row>
    <row r="1187" spans="1:9" hidden="1" x14ac:dyDescent="0.2">
      <c r="A1187" s="271">
        <v>412064</v>
      </c>
      <c r="B1187" s="271" t="s">
        <v>960</v>
      </c>
      <c r="C1187" s="272">
        <v>0</v>
      </c>
      <c r="D1187" s="272">
        <v>0</v>
      </c>
      <c r="E1187" s="272">
        <v>0</v>
      </c>
      <c r="F1187" s="272">
        <v>0</v>
      </c>
      <c r="G1187" s="272">
        <v>0</v>
      </c>
      <c r="H1187" s="272">
        <f t="shared" si="23"/>
        <v>0</v>
      </c>
      <c r="I1187" s="272">
        <v>0</v>
      </c>
    </row>
    <row r="1188" spans="1:9" hidden="1" x14ac:dyDescent="0.2">
      <c r="A1188" s="271">
        <v>412065</v>
      </c>
      <c r="B1188" s="271" t="s">
        <v>961</v>
      </c>
      <c r="C1188" s="272">
        <v>0</v>
      </c>
      <c r="D1188" s="272">
        <v>0</v>
      </c>
      <c r="E1188" s="272">
        <v>0</v>
      </c>
      <c r="F1188" s="272">
        <v>0</v>
      </c>
      <c r="G1188" s="272">
        <v>0</v>
      </c>
      <c r="H1188" s="272">
        <f t="shared" si="23"/>
        <v>0</v>
      </c>
      <c r="I1188" s="272">
        <v>0</v>
      </c>
    </row>
    <row r="1189" spans="1:9" hidden="1" x14ac:dyDescent="0.2">
      <c r="A1189" s="271">
        <v>412066</v>
      </c>
      <c r="B1189" s="271" t="s">
        <v>962</v>
      </c>
      <c r="C1189" s="272">
        <v>0</v>
      </c>
      <c r="D1189" s="272">
        <v>0</v>
      </c>
      <c r="E1189" s="272">
        <v>0</v>
      </c>
      <c r="F1189" s="272">
        <v>0</v>
      </c>
      <c r="G1189" s="272">
        <v>0</v>
      </c>
      <c r="H1189" s="272">
        <f t="shared" si="23"/>
        <v>0</v>
      </c>
      <c r="I1189" s="272">
        <v>0</v>
      </c>
    </row>
    <row r="1190" spans="1:9" hidden="1" x14ac:dyDescent="0.2">
      <c r="A1190" s="271">
        <v>412067</v>
      </c>
      <c r="B1190" s="271" t="s">
        <v>963</v>
      </c>
      <c r="C1190" s="272">
        <v>0</v>
      </c>
      <c r="D1190" s="272">
        <v>0</v>
      </c>
      <c r="E1190" s="272">
        <v>0</v>
      </c>
      <c r="F1190" s="272">
        <v>0</v>
      </c>
      <c r="G1190" s="272">
        <v>0</v>
      </c>
      <c r="H1190" s="272">
        <f t="shared" si="23"/>
        <v>0</v>
      </c>
      <c r="I1190" s="272">
        <v>0</v>
      </c>
    </row>
    <row r="1191" spans="1:9" hidden="1" x14ac:dyDescent="0.2">
      <c r="A1191" s="271">
        <v>412068</v>
      </c>
      <c r="B1191" s="271" t="s">
        <v>964</v>
      </c>
      <c r="C1191" s="272">
        <v>0</v>
      </c>
      <c r="D1191" s="272">
        <v>0</v>
      </c>
      <c r="E1191" s="272">
        <v>0</v>
      </c>
      <c r="F1191" s="272">
        <v>0</v>
      </c>
      <c r="G1191" s="272">
        <v>0</v>
      </c>
      <c r="H1191" s="272">
        <f t="shared" si="23"/>
        <v>0</v>
      </c>
      <c r="I1191" s="272">
        <v>0</v>
      </c>
    </row>
    <row r="1192" spans="1:9" hidden="1" x14ac:dyDescent="0.2">
      <c r="A1192" s="271">
        <v>412069</v>
      </c>
      <c r="B1192" s="271" t="s">
        <v>965</v>
      </c>
      <c r="C1192" s="272">
        <v>0</v>
      </c>
      <c r="D1192" s="272">
        <v>0</v>
      </c>
      <c r="E1192" s="272">
        <v>0</v>
      </c>
      <c r="F1192" s="272">
        <v>0</v>
      </c>
      <c r="G1192" s="272">
        <v>0</v>
      </c>
      <c r="H1192" s="272">
        <f t="shared" si="23"/>
        <v>0</v>
      </c>
      <c r="I1192" s="272">
        <v>0</v>
      </c>
    </row>
    <row r="1193" spans="1:9" hidden="1" x14ac:dyDescent="0.2">
      <c r="A1193" s="271">
        <v>412070</v>
      </c>
      <c r="B1193" s="271" t="s">
        <v>966</v>
      </c>
      <c r="C1193" s="272">
        <v>0</v>
      </c>
      <c r="D1193" s="272">
        <v>0</v>
      </c>
      <c r="E1193" s="272">
        <v>0</v>
      </c>
      <c r="F1193" s="272">
        <v>0</v>
      </c>
      <c r="G1193" s="272">
        <v>0</v>
      </c>
      <c r="H1193" s="272">
        <f t="shared" si="23"/>
        <v>0</v>
      </c>
      <c r="I1193" s="272">
        <v>0</v>
      </c>
    </row>
    <row r="1194" spans="1:9" hidden="1" x14ac:dyDescent="0.2">
      <c r="A1194" s="271">
        <v>412071</v>
      </c>
      <c r="B1194" s="271" t="s">
        <v>967</v>
      </c>
      <c r="C1194" s="272">
        <v>0</v>
      </c>
      <c r="D1194" s="272">
        <v>0</v>
      </c>
      <c r="E1194" s="272">
        <v>0</v>
      </c>
      <c r="F1194" s="272">
        <v>0</v>
      </c>
      <c r="G1194" s="272">
        <v>0</v>
      </c>
      <c r="H1194" s="272">
        <f t="shared" si="23"/>
        <v>0</v>
      </c>
      <c r="I1194" s="272">
        <v>0</v>
      </c>
    </row>
    <row r="1195" spans="1:9" hidden="1" x14ac:dyDescent="0.2">
      <c r="A1195" s="271">
        <v>412072</v>
      </c>
      <c r="B1195" s="271" t="s">
        <v>968</v>
      </c>
      <c r="C1195" s="272">
        <v>0</v>
      </c>
      <c r="D1195" s="272">
        <v>0</v>
      </c>
      <c r="E1195" s="272">
        <v>0</v>
      </c>
      <c r="F1195" s="272">
        <v>0</v>
      </c>
      <c r="G1195" s="272">
        <v>0</v>
      </c>
      <c r="H1195" s="272">
        <f t="shared" si="23"/>
        <v>0</v>
      </c>
      <c r="I1195" s="272">
        <v>0</v>
      </c>
    </row>
    <row r="1196" spans="1:9" hidden="1" x14ac:dyDescent="0.2">
      <c r="A1196" s="271">
        <v>412073</v>
      </c>
      <c r="B1196" s="271" t="s">
        <v>969</v>
      </c>
      <c r="C1196" s="272">
        <v>0</v>
      </c>
      <c r="D1196" s="272">
        <v>0</v>
      </c>
      <c r="E1196" s="272">
        <v>0</v>
      </c>
      <c r="F1196" s="272">
        <v>0</v>
      </c>
      <c r="G1196" s="272">
        <v>0</v>
      </c>
      <c r="H1196" s="272">
        <f t="shared" si="23"/>
        <v>0</v>
      </c>
      <c r="I1196" s="272">
        <v>0</v>
      </c>
    </row>
    <row r="1197" spans="1:9" hidden="1" x14ac:dyDescent="0.2">
      <c r="A1197" s="271">
        <v>412074</v>
      </c>
      <c r="B1197" s="271" t="s">
        <v>970</v>
      </c>
      <c r="C1197" s="272">
        <v>0</v>
      </c>
      <c r="D1197" s="272">
        <v>0</v>
      </c>
      <c r="E1197" s="272">
        <v>0</v>
      </c>
      <c r="F1197" s="272">
        <v>0</v>
      </c>
      <c r="G1197" s="272">
        <v>0</v>
      </c>
      <c r="H1197" s="272">
        <f t="shared" si="23"/>
        <v>0</v>
      </c>
      <c r="I1197" s="272">
        <v>0</v>
      </c>
    </row>
    <row r="1198" spans="1:9" hidden="1" x14ac:dyDescent="0.2">
      <c r="A1198" s="271">
        <v>412075</v>
      </c>
      <c r="B1198" s="271" t="s">
        <v>971</v>
      </c>
      <c r="C1198" s="272">
        <v>0</v>
      </c>
      <c r="D1198" s="272">
        <v>0</v>
      </c>
      <c r="E1198" s="272">
        <v>0</v>
      </c>
      <c r="F1198" s="272">
        <v>0</v>
      </c>
      <c r="G1198" s="272">
        <v>0</v>
      </c>
      <c r="H1198" s="272">
        <f t="shared" si="23"/>
        <v>0</v>
      </c>
      <c r="I1198" s="272">
        <v>0</v>
      </c>
    </row>
    <row r="1199" spans="1:9" hidden="1" x14ac:dyDescent="0.2">
      <c r="A1199" s="271">
        <v>412076</v>
      </c>
      <c r="B1199" s="271" t="s">
        <v>972</v>
      </c>
      <c r="C1199" s="272">
        <v>0</v>
      </c>
      <c r="D1199" s="272">
        <v>0</v>
      </c>
      <c r="E1199" s="272">
        <v>0</v>
      </c>
      <c r="F1199" s="272">
        <v>0</v>
      </c>
      <c r="G1199" s="272">
        <v>0</v>
      </c>
      <c r="H1199" s="272">
        <f t="shared" si="23"/>
        <v>0</v>
      </c>
      <c r="I1199" s="272">
        <v>0</v>
      </c>
    </row>
    <row r="1200" spans="1:9" hidden="1" x14ac:dyDescent="0.2">
      <c r="A1200" s="271">
        <v>412077</v>
      </c>
      <c r="B1200" s="271" t="s">
        <v>973</v>
      </c>
      <c r="C1200" s="272">
        <v>0</v>
      </c>
      <c r="D1200" s="272">
        <v>0</v>
      </c>
      <c r="E1200" s="272">
        <v>0</v>
      </c>
      <c r="F1200" s="272">
        <v>0</v>
      </c>
      <c r="G1200" s="272">
        <v>0</v>
      </c>
      <c r="H1200" s="272">
        <f t="shared" si="23"/>
        <v>0</v>
      </c>
      <c r="I1200" s="272">
        <v>0</v>
      </c>
    </row>
    <row r="1201" spans="1:9" hidden="1" x14ac:dyDescent="0.2">
      <c r="A1201" s="271">
        <v>412078</v>
      </c>
      <c r="B1201" s="271" t="s">
        <v>974</v>
      </c>
      <c r="C1201" s="272">
        <v>0</v>
      </c>
      <c r="D1201" s="272">
        <v>0</v>
      </c>
      <c r="E1201" s="272">
        <v>0</v>
      </c>
      <c r="F1201" s="272">
        <v>0</v>
      </c>
      <c r="G1201" s="272">
        <v>0</v>
      </c>
      <c r="H1201" s="272">
        <f t="shared" si="23"/>
        <v>0</v>
      </c>
      <c r="I1201" s="272">
        <v>0</v>
      </c>
    </row>
    <row r="1202" spans="1:9" hidden="1" x14ac:dyDescent="0.2">
      <c r="A1202" s="271">
        <v>412079</v>
      </c>
      <c r="B1202" s="271" t="s">
        <v>975</v>
      </c>
      <c r="C1202" s="272">
        <v>0</v>
      </c>
      <c r="D1202" s="272">
        <v>0</v>
      </c>
      <c r="E1202" s="272">
        <v>0</v>
      </c>
      <c r="F1202" s="272">
        <v>0</v>
      </c>
      <c r="G1202" s="272">
        <v>0</v>
      </c>
      <c r="H1202" s="272">
        <f t="shared" si="23"/>
        <v>0</v>
      </c>
      <c r="I1202" s="272">
        <v>0</v>
      </c>
    </row>
    <row r="1203" spans="1:9" hidden="1" x14ac:dyDescent="0.2">
      <c r="A1203" s="271">
        <v>412080</v>
      </c>
      <c r="B1203" s="271" t="s">
        <v>976</v>
      </c>
      <c r="C1203" s="272">
        <v>0</v>
      </c>
      <c r="D1203" s="272">
        <v>0</v>
      </c>
      <c r="E1203" s="272">
        <v>0</v>
      </c>
      <c r="F1203" s="272">
        <v>0</v>
      </c>
      <c r="G1203" s="272">
        <v>0</v>
      </c>
      <c r="H1203" s="272">
        <f t="shared" si="23"/>
        <v>0</v>
      </c>
      <c r="I1203" s="272">
        <v>0</v>
      </c>
    </row>
    <row r="1204" spans="1:9" hidden="1" x14ac:dyDescent="0.2">
      <c r="A1204" s="271">
        <v>412081</v>
      </c>
      <c r="B1204" s="271" t="s">
        <v>977</v>
      </c>
      <c r="C1204" s="272">
        <v>0</v>
      </c>
      <c r="D1204" s="272">
        <v>0</v>
      </c>
      <c r="E1204" s="272">
        <v>0</v>
      </c>
      <c r="F1204" s="272">
        <v>0</v>
      </c>
      <c r="G1204" s="272">
        <v>0</v>
      </c>
      <c r="H1204" s="272">
        <f t="shared" si="23"/>
        <v>0</v>
      </c>
      <c r="I1204" s="272">
        <v>0</v>
      </c>
    </row>
    <row r="1205" spans="1:9" hidden="1" x14ac:dyDescent="0.2">
      <c r="A1205" s="271">
        <v>412082</v>
      </c>
      <c r="B1205" s="271" t="s">
        <v>978</v>
      </c>
      <c r="C1205" s="272">
        <v>0</v>
      </c>
      <c r="D1205" s="272">
        <v>0</v>
      </c>
      <c r="E1205" s="272">
        <v>0</v>
      </c>
      <c r="F1205" s="272">
        <v>0</v>
      </c>
      <c r="G1205" s="272">
        <v>0</v>
      </c>
      <c r="H1205" s="272">
        <f t="shared" si="23"/>
        <v>0</v>
      </c>
      <c r="I1205" s="272">
        <v>0</v>
      </c>
    </row>
    <row r="1206" spans="1:9" hidden="1" x14ac:dyDescent="0.2">
      <c r="A1206" s="271">
        <v>412083</v>
      </c>
      <c r="B1206" s="271" t="s">
        <v>979</v>
      </c>
      <c r="C1206" s="272">
        <v>0</v>
      </c>
      <c r="D1206" s="272">
        <v>0</v>
      </c>
      <c r="E1206" s="272">
        <v>0</v>
      </c>
      <c r="F1206" s="272">
        <v>0</v>
      </c>
      <c r="G1206" s="272">
        <v>0</v>
      </c>
      <c r="H1206" s="272">
        <f t="shared" si="23"/>
        <v>0</v>
      </c>
      <c r="I1206" s="272">
        <v>0</v>
      </c>
    </row>
    <row r="1207" spans="1:9" hidden="1" x14ac:dyDescent="0.2">
      <c r="A1207" s="271">
        <v>412084</v>
      </c>
      <c r="B1207" s="271" t="s">
        <v>980</v>
      </c>
      <c r="C1207" s="272">
        <v>0</v>
      </c>
      <c r="D1207" s="272">
        <v>0</v>
      </c>
      <c r="E1207" s="272">
        <v>0</v>
      </c>
      <c r="F1207" s="272">
        <v>0</v>
      </c>
      <c r="G1207" s="272">
        <v>0</v>
      </c>
      <c r="H1207" s="272">
        <f t="shared" si="23"/>
        <v>0</v>
      </c>
      <c r="I1207" s="272">
        <v>0</v>
      </c>
    </row>
    <row r="1208" spans="1:9" hidden="1" x14ac:dyDescent="0.2">
      <c r="A1208" s="271">
        <v>412085</v>
      </c>
      <c r="B1208" s="271" t="s">
        <v>981</v>
      </c>
      <c r="C1208" s="272">
        <v>0</v>
      </c>
      <c r="D1208" s="272">
        <v>0</v>
      </c>
      <c r="E1208" s="272">
        <v>0</v>
      </c>
      <c r="F1208" s="272">
        <v>0</v>
      </c>
      <c r="G1208" s="272">
        <v>0</v>
      </c>
      <c r="H1208" s="272">
        <f t="shared" si="23"/>
        <v>0</v>
      </c>
      <c r="I1208" s="272">
        <v>0</v>
      </c>
    </row>
    <row r="1209" spans="1:9" hidden="1" x14ac:dyDescent="0.2">
      <c r="A1209" s="271">
        <v>412086</v>
      </c>
      <c r="B1209" s="271" t="s">
        <v>982</v>
      </c>
      <c r="C1209" s="272">
        <v>0</v>
      </c>
      <c r="D1209" s="272">
        <v>0</v>
      </c>
      <c r="E1209" s="272">
        <v>0</v>
      </c>
      <c r="F1209" s="272">
        <v>0</v>
      </c>
      <c r="G1209" s="272">
        <v>0</v>
      </c>
      <c r="H1209" s="272">
        <f t="shared" si="23"/>
        <v>0</v>
      </c>
      <c r="I1209" s="272">
        <v>0</v>
      </c>
    </row>
    <row r="1210" spans="1:9" hidden="1" x14ac:dyDescent="0.2">
      <c r="A1210" s="271">
        <v>412087</v>
      </c>
      <c r="B1210" s="271" t="s">
        <v>983</v>
      </c>
      <c r="C1210" s="272">
        <v>0</v>
      </c>
      <c r="D1210" s="272">
        <v>0</v>
      </c>
      <c r="E1210" s="272">
        <v>0</v>
      </c>
      <c r="F1210" s="272">
        <v>0</v>
      </c>
      <c r="G1210" s="272">
        <v>0</v>
      </c>
      <c r="H1210" s="272">
        <f t="shared" si="23"/>
        <v>0</v>
      </c>
      <c r="I1210" s="272">
        <v>0</v>
      </c>
    </row>
    <row r="1211" spans="1:9" hidden="1" x14ac:dyDescent="0.2">
      <c r="A1211" s="271">
        <v>412088</v>
      </c>
      <c r="B1211" s="271" t="s">
        <v>984</v>
      </c>
      <c r="C1211" s="272">
        <v>0</v>
      </c>
      <c r="D1211" s="272">
        <v>0</v>
      </c>
      <c r="E1211" s="272">
        <v>0</v>
      </c>
      <c r="F1211" s="272">
        <v>0</v>
      </c>
      <c r="G1211" s="272">
        <v>0</v>
      </c>
      <c r="H1211" s="272">
        <f t="shared" si="23"/>
        <v>0</v>
      </c>
      <c r="I1211" s="272">
        <v>0</v>
      </c>
    </row>
    <row r="1212" spans="1:9" hidden="1" x14ac:dyDescent="0.2">
      <c r="A1212" s="271">
        <v>412089</v>
      </c>
      <c r="B1212" s="271" t="s">
        <v>985</v>
      </c>
      <c r="C1212" s="272">
        <v>0</v>
      </c>
      <c r="D1212" s="272">
        <v>0</v>
      </c>
      <c r="E1212" s="272">
        <v>0</v>
      </c>
      <c r="F1212" s="272">
        <v>0</v>
      </c>
      <c r="G1212" s="272">
        <v>0</v>
      </c>
      <c r="H1212" s="272">
        <f t="shared" si="23"/>
        <v>0</v>
      </c>
      <c r="I1212" s="272">
        <v>0</v>
      </c>
    </row>
    <row r="1213" spans="1:9" hidden="1" x14ac:dyDescent="0.2">
      <c r="A1213" s="271">
        <v>412090</v>
      </c>
      <c r="B1213" s="271" t="s">
        <v>986</v>
      </c>
      <c r="C1213" s="272">
        <v>0</v>
      </c>
      <c r="D1213" s="272">
        <v>0</v>
      </c>
      <c r="E1213" s="272">
        <v>0</v>
      </c>
      <c r="F1213" s="272">
        <v>0</v>
      </c>
      <c r="G1213" s="272">
        <v>0</v>
      </c>
      <c r="H1213" s="272">
        <f t="shared" si="23"/>
        <v>0</v>
      </c>
      <c r="I1213" s="272">
        <v>0</v>
      </c>
    </row>
    <row r="1214" spans="1:9" hidden="1" x14ac:dyDescent="0.2">
      <c r="A1214" s="271">
        <v>412091</v>
      </c>
      <c r="B1214" s="271" t="s">
        <v>987</v>
      </c>
      <c r="C1214" s="272">
        <v>0</v>
      </c>
      <c r="D1214" s="272">
        <v>0</v>
      </c>
      <c r="E1214" s="272">
        <v>0</v>
      </c>
      <c r="F1214" s="272">
        <v>0</v>
      </c>
      <c r="G1214" s="272">
        <v>0</v>
      </c>
      <c r="H1214" s="272">
        <f t="shared" si="23"/>
        <v>0</v>
      </c>
      <c r="I1214" s="272">
        <v>0</v>
      </c>
    </row>
    <row r="1215" spans="1:9" hidden="1" x14ac:dyDescent="0.2">
      <c r="A1215" s="271">
        <v>412095</v>
      </c>
      <c r="B1215" s="271" t="s">
        <v>988</v>
      </c>
      <c r="C1215" s="272">
        <v>0</v>
      </c>
      <c r="D1215" s="272">
        <v>0</v>
      </c>
      <c r="E1215" s="272">
        <v>0</v>
      </c>
      <c r="F1215" s="272">
        <v>0</v>
      </c>
      <c r="G1215" s="272">
        <v>0</v>
      </c>
      <c r="H1215" s="272">
        <f t="shared" ref="H1215:H1278" si="24">+I1215/9*12</f>
        <v>0</v>
      </c>
      <c r="I1215" s="272">
        <v>0</v>
      </c>
    </row>
    <row r="1216" spans="1:9" hidden="1" x14ac:dyDescent="0.2">
      <c r="A1216" s="269">
        <v>412500</v>
      </c>
      <c r="B1216" s="269" t="s">
        <v>989</v>
      </c>
      <c r="C1216" s="270">
        <v>0</v>
      </c>
      <c r="D1216" s="270">
        <v>0</v>
      </c>
      <c r="E1216" s="270">
        <v>0</v>
      </c>
      <c r="F1216" s="270">
        <v>0</v>
      </c>
      <c r="G1216" s="270">
        <v>0</v>
      </c>
      <c r="H1216" s="270">
        <f t="shared" si="24"/>
        <v>0</v>
      </c>
      <c r="I1216" s="270">
        <v>0</v>
      </c>
    </row>
    <row r="1217" spans="1:9" hidden="1" x14ac:dyDescent="0.2">
      <c r="A1217" s="271">
        <v>412505</v>
      </c>
      <c r="B1217" s="271" t="s">
        <v>990</v>
      </c>
      <c r="C1217" s="272">
        <v>0</v>
      </c>
      <c r="D1217" s="272">
        <v>0</v>
      </c>
      <c r="E1217" s="272">
        <v>0</v>
      </c>
      <c r="F1217" s="272">
        <v>0</v>
      </c>
      <c r="G1217" s="272">
        <v>0</v>
      </c>
      <c r="H1217" s="272">
        <f t="shared" si="24"/>
        <v>0</v>
      </c>
      <c r="I1217" s="272">
        <v>0</v>
      </c>
    </row>
    <row r="1218" spans="1:9" hidden="1" x14ac:dyDescent="0.2">
      <c r="A1218" s="271">
        <v>412510</v>
      </c>
      <c r="B1218" s="271" t="s">
        <v>991</v>
      </c>
      <c r="C1218" s="272">
        <v>0</v>
      </c>
      <c r="D1218" s="272">
        <v>0</v>
      </c>
      <c r="E1218" s="272">
        <v>0</v>
      </c>
      <c r="F1218" s="272">
        <v>0</v>
      </c>
      <c r="G1218" s="272">
        <v>0</v>
      </c>
      <c r="H1218" s="272">
        <f t="shared" si="24"/>
        <v>0</v>
      </c>
      <c r="I1218" s="272">
        <v>0</v>
      </c>
    </row>
    <row r="1219" spans="1:9" hidden="1" x14ac:dyDescent="0.2">
      <c r="A1219" s="271">
        <v>412515</v>
      </c>
      <c r="B1219" s="271" t="s">
        <v>992</v>
      </c>
      <c r="C1219" s="272">
        <v>0</v>
      </c>
      <c r="D1219" s="272">
        <v>0</v>
      </c>
      <c r="E1219" s="272">
        <v>0</v>
      </c>
      <c r="F1219" s="272">
        <v>0</v>
      </c>
      <c r="G1219" s="272">
        <v>0</v>
      </c>
      <c r="H1219" s="272">
        <f t="shared" si="24"/>
        <v>0</v>
      </c>
      <c r="I1219" s="272">
        <v>0</v>
      </c>
    </row>
    <row r="1220" spans="1:9" hidden="1" x14ac:dyDescent="0.2">
      <c r="A1220" s="271">
        <v>412595</v>
      </c>
      <c r="B1220" s="271" t="s">
        <v>883</v>
      </c>
      <c r="C1220" s="272">
        <v>0</v>
      </c>
      <c r="D1220" s="272">
        <v>0</v>
      </c>
      <c r="E1220" s="272">
        <v>0</v>
      </c>
      <c r="F1220" s="272">
        <v>0</v>
      </c>
      <c r="G1220" s="272">
        <v>0</v>
      </c>
      <c r="H1220" s="272">
        <f t="shared" si="24"/>
        <v>0</v>
      </c>
      <c r="I1220" s="272">
        <v>0</v>
      </c>
    </row>
    <row r="1221" spans="1:9" hidden="1" x14ac:dyDescent="0.2">
      <c r="A1221" s="269">
        <v>413000</v>
      </c>
      <c r="B1221" s="269" t="s">
        <v>993</v>
      </c>
      <c r="C1221" s="270">
        <v>0</v>
      </c>
      <c r="D1221" s="270">
        <v>0</v>
      </c>
      <c r="E1221" s="270">
        <v>0</v>
      </c>
      <c r="F1221" s="270">
        <v>0</v>
      </c>
      <c r="G1221" s="270">
        <v>0</v>
      </c>
      <c r="H1221" s="270">
        <f t="shared" si="24"/>
        <v>0</v>
      </c>
      <c r="I1221" s="270">
        <v>0</v>
      </c>
    </row>
    <row r="1222" spans="1:9" hidden="1" x14ac:dyDescent="0.2">
      <c r="A1222" s="271">
        <v>413005</v>
      </c>
      <c r="B1222" s="271" t="s">
        <v>994</v>
      </c>
      <c r="C1222" s="272">
        <v>0</v>
      </c>
      <c r="D1222" s="272">
        <v>0</v>
      </c>
      <c r="E1222" s="272">
        <v>0</v>
      </c>
      <c r="F1222" s="272">
        <v>0</v>
      </c>
      <c r="G1222" s="272">
        <v>0</v>
      </c>
      <c r="H1222" s="272">
        <f t="shared" si="24"/>
        <v>0</v>
      </c>
      <c r="I1222" s="272">
        <v>0</v>
      </c>
    </row>
    <row r="1223" spans="1:9" hidden="1" x14ac:dyDescent="0.2">
      <c r="A1223" s="271">
        <v>413010</v>
      </c>
      <c r="B1223" s="271" t="s">
        <v>995</v>
      </c>
      <c r="C1223" s="272">
        <v>0</v>
      </c>
      <c r="D1223" s="272">
        <v>0</v>
      </c>
      <c r="E1223" s="272">
        <v>0</v>
      </c>
      <c r="F1223" s="272">
        <v>0</v>
      </c>
      <c r="G1223" s="272">
        <v>0</v>
      </c>
      <c r="H1223" s="272">
        <f t="shared" si="24"/>
        <v>0</v>
      </c>
      <c r="I1223" s="272">
        <v>0</v>
      </c>
    </row>
    <row r="1224" spans="1:9" hidden="1" x14ac:dyDescent="0.2">
      <c r="A1224" s="271">
        <v>413015</v>
      </c>
      <c r="B1224" s="271" t="s">
        <v>996</v>
      </c>
      <c r="C1224" s="272">
        <v>0</v>
      </c>
      <c r="D1224" s="272">
        <v>0</v>
      </c>
      <c r="E1224" s="272">
        <v>0</v>
      </c>
      <c r="F1224" s="272">
        <v>0</v>
      </c>
      <c r="G1224" s="272">
        <v>0</v>
      </c>
      <c r="H1224" s="272">
        <f t="shared" si="24"/>
        <v>0</v>
      </c>
      <c r="I1224" s="272">
        <v>0</v>
      </c>
    </row>
    <row r="1225" spans="1:9" hidden="1" x14ac:dyDescent="0.2">
      <c r="A1225" s="271">
        <v>413020</v>
      </c>
      <c r="B1225" s="271" t="s">
        <v>997</v>
      </c>
      <c r="C1225" s="272">
        <v>0</v>
      </c>
      <c r="D1225" s="272">
        <v>0</v>
      </c>
      <c r="E1225" s="272">
        <v>0</v>
      </c>
      <c r="F1225" s="272">
        <v>0</v>
      </c>
      <c r="G1225" s="272">
        <v>0</v>
      </c>
      <c r="H1225" s="272">
        <f t="shared" si="24"/>
        <v>0</v>
      </c>
      <c r="I1225" s="272">
        <v>0</v>
      </c>
    </row>
    <row r="1226" spans="1:9" hidden="1" x14ac:dyDescent="0.2">
      <c r="A1226" s="271">
        <v>413025</v>
      </c>
      <c r="B1226" s="271" t="s">
        <v>998</v>
      </c>
      <c r="C1226" s="272">
        <v>0</v>
      </c>
      <c r="D1226" s="272">
        <v>0</v>
      </c>
      <c r="E1226" s="272">
        <v>0</v>
      </c>
      <c r="F1226" s="272">
        <v>0</v>
      </c>
      <c r="G1226" s="272">
        <v>0</v>
      </c>
      <c r="H1226" s="272">
        <f t="shared" si="24"/>
        <v>0</v>
      </c>
      <c r="I1226" s="272">
        <v>0</v>
      </c>
    </row>
    <row r="1227" spans="1:9" hidden="1" x14ac:dyDescent="0.2">
      <c r="A1227" s="271">
        <v>413095</v>
      </c>
      <c r="B1227" s="271" t="s">
        <v>883</v>
      </c>
      <c r="C1227" s="272">
        <v>0</v>
      </c>
      <c r="D1227" s="272">
        <v>0</v>
      </c>
      <c r="E1227" s="272">
        <v>0</v>
      </c>
      <c r="F1227" s="272">
        <v>0</v>
      </c>
      <c r="G1227" s="272">
        <v>0</v>
      </c>
      <c r="H1227" s="272">
        <f t="shared" si="24"/>
        <v>0</v>
      </c>
      <c r="I1227" s="272">
        <v>0</v>
      </c>
    </row>
    <row r="1228" spans="1:9" hidden="1" x14ac:dyDescent="0.2">
      <c r="A1228" s="269">
        <v>413500</v>
      </c>
      <c r="B1228" s="269" t="s">
        <v>999</v>
      </c>
      <c r="C1228" s="270">
        <v>0</v>
      </c>
      <c r="D1228" s="270">
        <v>0</v>
      </c>
      <c r="E1228" s="270">
        <v>0</v>
      </c>
      <c r="F1228" s="270">
        <v>0</v>
      </c>
      <c r="G1228" s="270">
        <v>0</v>
      </c>
      <c r="H1228" s="270">
        <f t="shared" si="24"/>
        <v>0</v>
      </c>
      <c r="I1228" s="270">
        <v>0</v>
      </c>
    </row>
    <row r="1229" spans="1:9" hidden="1" x14ac:dyDescent="0.2">
      <c r="A1229" s="271">
        <v>413502</v>
      </c>
      <c r="B1229" s="271" t="s">
        <v>1000</v>
      </c>
      <c r="C1229" s="272">
        <v>0</v>
      </c>
      <c r="D1229" s="272">
        <v>0</v>
      </c>
      <c r="E1229" s="272">
        <v>0</v>
      </c>
      <c r="F1229" s="272">
        <v>0</v>
      </c>
      <c r="G1229" s="272">
        <v>0</v>
      </c>
      <c r="H1229" s="272">
        <f t="shared" si="24"/>
        <v>0</v>
      </c>
      <c r="I1229" s="272">
        <v>0</v>
      </c>
    </row>
    <row r="1230" spans="1:9" hidden="1" x14ac:dyDescent="0.2">
      <c r="A1230" s="271">
        <v>413504</v>
      </c>
      <c r="B1230" s="271" t="s">
        <v>1001</v>
      </c>
      <c r="C1230" s="272">
        <v>0</v>
      </c>
      <c r="D1230" s="272">
        <v>0</v>
      </c>
      <c r="E1230" s="272">
        <v>0</v>
      </c>
      <c r="F1230" s="272">
        <v>0</v>
      </c>
      <c r="G1230" s="272">
        <v>0</v>
      </c>
      <c r="H1230" s="272">
        <f t="shared" si="24"/>
        <v>0</v>
      </c>
      <c r="I1230" s="272">
        <v>0</v>
      </c>
    </row>
    <row r="1231" spans="1:9" hidden="1" x14ac:dyDescent="0.2">
      <c r="A1231" s="271">
        <v>413506</v>
      </c>
      <c r="B1231" s="271" t="s">
        <v>1002</v>
      </c>
      <c r="C1231" s="272">
        <v>0</v>
      </c>
      <c r="D1231" s="272">
        <v>0</v>
      </c>
      <c r="E1231" s="272">
        <v>0</v>
      </c>
      <c r="F1231" s="272">
        <v>0</v>
      </c>
      <c r="G1231" s="272">
        <v>0</v>
      </c>
      <c r="H1231" s="272">
        <f t="shared" si="24"/>
        <v>0</v>
      </c>
      <c r="I1231" s="272">
        <v>0</v>
      </c>
    </row>
    <row r="1232" spans="1:9" hidden="1" x14ac:dyDescent="0.2">
      <c r="A1232" s="271">
        <v>413508</v>
      </c>
      <c r="B1232" s="271" t="s">
        <v>1003</v>
      </c>
      <c r="C1232" s="272">
        <v>0</v>
      </c>
      <c r="D1232" s="272">
        <v>0</v>
      </c>
      <c r="E1232" s="272">
        <v>0</v>
      </c>
      <c r="F1232" s="272">
        <v>0</v>
      </c>
      <c r="G1232" s="272">
        <v>0</v>
      </c>
      <c r="H1232" s="272">
        <f t="shared" si="24"/>
        <v>0</v>
      </c>
      <c r="I1232" s="272">
        <v>0</v>
      </c>
    </row>
    <row r="1233" spans="1:9" hidden="1" x14ac:dyDescent="0.2">
      <c r="A1233" s="271">
        <v>413510</v>
      </c>
      <c r="B1233" s="271" t="s">
        <v>1004</v>
      </c>
      <c r="C1233" s="272">
        <v>0</v>
      </c>
      <c r="D1233" s="272">
        <v>0</v>
      </c>
      <c r="E1233" s="272">
        <v>0</v>
      </c>
      <c r="F1233" s="272">
        <v>0</v>
      </c>
      <c r="G1233" s="272">
        <v>0</v>
      </c>
      <c r="H1233" s="272">
        <f t="shared" si="24"/>
        <v>0</v>
      </c>
      <c r="I1233" s="272">
        <v>0</v>
      </c>
    </row>
    <row r="1234" spans="1:9" hidden="1" x14ac:dyDescent="0.2">
      <c r="A1234" s="271">
        <v>413512</v>
      </c>
      <c r="B1234" s="271" t="s">
        <v>1005</v>
      </c>
      <c r="C1234" s="272">
        <v>0</v>
      </c>
      <c r="D1234" s="272">
        <v>0</v>
      </c>
      <c r="E1234" s="272">
        <v>0</v>
      </c>
      <c r="F1234" s="272">
        <v>0</v>
      </c>
      <c r="G1234" s="272">
        <v>0</v>
      </c>
      <c r="H1234" s="272">
        <f t="shared" si="24"/>
        <v>0</v>
      </c>
      <c r="I1234" s="272">
        <v>0</v>
      </c>
    </row>
    <row r="1235" spans="1:9" hidden="1" x14ac:dyDescent="0.2">
      <c r="A1235" s="271">
        <v>413514</v>
      </c>
      <c r="B1235" s="271" t="s">
        <v>1006</v>
      </c>
      <c r="C1235" s="272">
        <v>0</v>
      </c>
      <c r="D1235" s="272">
        <v>0</v>
      </c>
      <c r="E1235" s="272">
        <v>0</v>
      </c>
      <c r="F1235" s="272">
        <v>0</v>
      </c>
      <c r="G1235" s="272">
        <v>0</v>
      </c>
      <c r="H1235" s="272">
        <f t="shared" si="24"/>
        <v>0</v>
      </c>
      <c r="I1235" s="272">
        <v>0</v>
      </c>
    </row>
    <row r="1236" spans="1:9" hidden="1" x14ac:dyDescent="0.2">
      <c r="A1236" s="271">
        <v>413516</v>
      </c>
      <c r="B1236" s="271" t="s">
        <v>1007</v>
      </c>
      <c r="C1236" s="272">
        <v>0</v>
      </c>
      <c r="D1236" s="272">
        <v>0</v>
      </c>
      <c r="E1236" s="272">
        <v>0</v>
      </c>
      <c r="F1236" s="272">
        <v>0</v>
      </c>
      <c r="G1236" s="272">
        <v>0</v>
      </c>
      <c r="H1236" s="272">
        <f t="shared" si="24"/>
        <v>0</v>
      </c>
      <c r="I1236" s="272">
        <v>0</v>
      </c>
    </row>
    <row r="1237" spans="1:9" hidden="1" x14ac:dyDescent="0.2">
      <c r="A1237" s="271">
        <v>413518</v>
      </c>
      <c r="B1237" s="271" t="s">
        <v>1008</v>
      </c>
      <c r="C1237" s="272">
        <v>0</v>
      </c>
      <c r="D1237" s="272">
        <v>0</v>
      </c>
      <c r="E1237" s="272">
        <v>0</v>
      </c>
      <c r="F1237" s="272">
        <v>0</v>
      </c>
      <c r="G1237" s="272">
        <v>0</v>
      </c>
      <c r="H1237" s="272">
        <f t="shared" si="24"/>
        <v>0</v>
      </c>
      <c r="I1237" s="272">
        <v>0</v>
      </c>
    </row>
    <row r="1238" spans="1:9" hidden="1" x14ac:dyDescent="0.2">
      <c r="A1238" s="271">
        <v>413520</v>
      </c>
      <c r="B1238" s="271" t="s">
        <v>1009</v>
      </c>
      <c r="C1238" s="272">
        <v>0</v>
      </c>
      <c r="D1238" s="272">
        <v>0</v>
      </c>
      <c r="E1238" s="272">
        <v>0</v>
      </c>
      <c r="F1238" s="272">
        <v>0</v>
      </c>
      <c r="G1238" s="272">
        <v>0</v>
      </c>
      <c r="H1238" s="272">
        <f t="shared" si="24"/>
        <v>0</v>
      </c>
      <c r="I1238" s="272">
        <v>0</v>
      </c>
    </row>
    <row r="1239" spans="1:9" hidden="1" x14ac:dyDescent="0.2">
      <c r="A1239" s="271">
        <v>413522</v>
      </c>
      <c r="B1239" s="271" t="s">
        <v>1010</v>
      </c>
      <c r="C1239" s="272">
        <v>0</v>
      </c>
      <c r="D1239" s="272">
        <v>0</v>
      </c>
      <c r="E1239" s="272">
        <v>0</v>
      </c>
      <c r="F1239" s="272">
        <v>0</v>
      </c>
      <c r="G1239" s="272">
        <v>0</v>
      </c>
      <c r="H1239" s="272">
        <f t="shared" si="24"/>
        <v>0</v>
      </c>
      <c r="I1239" s="272">
        <v>0</v>
      </c>
    </row>
    <row r="1240" spans="1:9" hidden="1" x14ac:dyDescent="0.2">
      <c r="A1240" s="271">
        <v>413524</v>
      </c>
      <c r="B1240" s="271" t="s">
        <v>1011</v>
      </c>
      <c r="C1240" s="272">
        <v>0</v>
      </c>
      <c r="D1240" s="272">
        <v>0</v>
      </c>
      <c r="E1240" s="272">
        <v>0</v>
      </c>
      <c r="F1240" s="272">
        <v>0</v>
      </c>
      <c r="G1240" s="272">
        <v>0</v>
      </c>
      <c r="H1240" s="272">
        <f t="shared" si="24"/>
        <v>0</v>
      </c>
      <c r="I1240" s="272">
        <v>0</v>
      </c>
    </row>
    <row r="1241" spans="1:9" hidden="1" x14ac:dyDescent="0.2">
      <c r="A1241" s="271">
        <v>413526</v>
      </c>
      <c r="B1241" s="271" t="s">
        <v>1012</v>
      </c>
      <c r="C1241" s="272">
        <v>0</v>
      </c>
      <c r="D1241" s="272">
        <v>0</v>
      </c>
      <c r="E1241" s="272">
        <v>0</v>
      </c>
      <c r="F1241" s="272">
        <v>0</v>
      </c>
      <c r="G1241" s="272">
        <v>0</v>
      </c>
      <c r="H1241" s="272">
        <f t="shared" si="24"/>
        <v>0</v>
      </c>
      <c r="I1241" s="272">
        <v>0</v>
      </c>
    </row>
    <row r="1242" spans="1:9" hidden="1" x14ac:dyDescent="0.2">
      <c r="A1242" s="271">
        <v>413528</v>
      </c>
      <c r="B1242" s="271" t="s">
        <v>1013</v>
      </c>
      <c r="C1242" s="272">
        <v>0</v>
      </c>
      <c r="D1242" s="272">
        <v>0</v>
      </c>
      <c r="E1242" s="272">
        <v>0</v>
      </c>
      <c r="F1242" s="272">
        <v>0</v>
      </c>
      <c r="G1242" s="272">
        <v>0</v>
      </c>
      <c r="H1242" s="272">
        <f t="shared" si="24"/>
        <v>0</v>
      </c>
      <c r="I1242" s="272">
        <v>0</v>
      </c>
    </row>
    <row r="1243" spans="1:9" hidden="1" x14ac:dyDescent="0.2">
      <c r="A1243" s="271">
        <v>413530</v>
      </c>
      <c r="B1243" s="271" t="s">
        <v>1014</v>
      </c>
      <c r="C1243" s="272">
        <v>0</v>
      </c>
      <c r="D1243" s="272">
        <v>0</v>
      </c>
      <c r="E1243" s="272">
        <v>0</v>
      </c>
      <c r="F1243" s="272">
        <v>0</v>
      </c>
      <c r="G1243" s="272">
        <v>0</v>
      </c>
      <c r="H1243" s="272">
        <f t="shared" si="24"/>
        <v>0</v>
      </c>
      <c r="I1243" s="272">
        <v>0</v>
      </c>
    </row>
    <row r="1244" spans="1:9" hidden="1" x14ac:dyDescent="0.2">
      <c r="A1244" s="271">
        <v>413532</v>
      </c>
      <c r="B1244" s="271" t="s">
        <v>1015</v>
      </c>
      <c r="C1244" s="272">
        <v>0</v>
      </c>
      <c r="D1244" s="272">
        <v>0</v>
      </c>
      <c r="E1244" s="272">
        <v>0</v>
      </c>
      <c r="F1244" s="272">
        <v>0</v>
      </c>
      <c r="G1244" s="272">
        <v>0</v>
      </c>
      <c r="H1244" s="272">
        <f t="shared" si="24"/>
        <v>0</v>
      </c>
      <c r="I1244" s="272">
        <v>0</v>
      </c>
    </row>
    <row r="1245" spans="1:9" hidden="1" x14ac:dyDescent="0.2">
      <c r="A1245" s="271">
        <v>413534</v>
      </c>
      <c r="B1245" s="271" t="s">
        <v>1016</v>
      </c>
      <c r="C1245" s="272">
        <v>0</v>
      </c>
      <c r="D1245" s="272">
        <v>0</v>
      </c>
      <c r="E1245" s="272">
        <v>0</v>
      </c>
      <c r="F1245" s="272">
        <v>0</v>
      </c>
      <c r="G1245" s="272">
        <v>0</v>
      </c>
      <c r="H1245" s="272">
        <f t="shared" si="24"/>
        <v>0</v>
      </c>
      <c r="I1245" s="272">
        <v>0</v>
      </c>
    </row>
    <row r="1246" spans="1:9" hidden="1" x14ac:dyDescent="0.2">
      <c r="A1246" s="271">
        <v>413536</v>
      </c>
      <c r="B1246" s="271" t="s">
        <v>1017</v>
      </c>
      <c r="C1246" s="272">
        <v>0</v>
      </c>
      <c r="D1246" s="272">
        <v>0</v>
      </c>
      <c r="E1246" s="272">
        <v>0</v>
      </c>
      <c r="F1246" s="272">
        <v>0</v>
      </c>
      <c r="G1246" s="272">
        <v>0</v>
      </c>
      <c r="H1246" s="272">
        <f t="shared" si="24"/>
        <v>0</v>
      </c>
      <c r="I1246" s="272">
        <v>0</v>
      </c>
    </row>
    <row r="1247" spans="1:9" hidden="1" x14ac:dyDescent="0.2">
      <c r="A1247" s="271">
        <v>413538</v>
      </c>
      <c r="B1247" s="271" t="s">
        <v>1018</v>
      </c>
      <c r="C1247" s="272">
        <v>0</v>
      </c>
      <c r="D1247" s="272">
        <v>0</v>
      </c>
      <c r="E1247" s="272">
        <v>0</v>
      </c>
      <c r="F1247" s="272">
        <v>0</v>
      </c>
      <c r="G1247" s="272">
        <v>0</v>
      </c>
      <c r="H1247" s="272">
        <f t="shared" si="24"/>
        <v>0</v>
      </c>
      <c r="I1247" s="272">
        <v>0</v>
      </c>
    </row>
    <row r="1248" spans="1:9" hidden="1" x14ac:dyDescent="0.2">
      <c r="A1248" s="271">
        <v>413540</v>
      </c>
      <c r="B1248" s="271" t="s">
        <v>1019</v>
      </c>
      <c r="C1248" s="272">
        <v>0</v>
      </c>
      <c r="D1248" s="272">
        <v>0</v>
      </c>
      <c r="E1248" s="272">
        <v>0</v>
      </c>
      <c r="F1248" s="272">
        <v>0</v>
      </c>
      <c r="G1248" s="272">
        <v>0</v>
      </c>
      <c r="H1248" s="272">
        <f t="shared" si="24"/>
        <v>0</v>
      </c>
      <c r="I1248" s="272">
        <v>0</v>
      </c>
    </row>
    <row r="1249" spans="1:9" hidden="1" x14ac:dyDescent="0.2">
      <c r="A1249" s="271">
        <v>413542</v>
      </c>
      <c r="B1249" s="271" t="s">
        <v>1020</v>
      </c>
      <c r="C1249" s="272">
        <v>0</v>
      </c>
      <c r="D1249" s="272">
        <v>0</v>
      </c>
      <c r="E1249" s="272">
        <v>0</v>
      </c>
      <c r="F1249" s="272">
        <v>0</v>
      </c>
      <c r="G1249" s="272">
        <v>0</v>
      </c>
      <c r="H1249" s="272">
        <f t="shared" si="24"/>
        <v>0</v>
      </c>
      <c r="I1249" s="272">
        <v>0</v>
      </c>
    </row>
    <row r="1250" spans="1:9" hidden="1" x14ac:dyDescent="0.2">
      <c r="A1250" s="271">
        <v>413544</v>
      </c>
      <c r="B1250" s="271" t="s">
        <v>1021</v>
      </c>
      <c r="C1250" s="272">
        <v>0</v>
      </c>
      <c r="D1250" s="272">
        <v>0</v>
      </c>
      <c r="E1250" s="272">
        <v>0</v>
      </c>
      <c r="F1250" s="272">
        <v>0</v>
      </c>
      <c r="G1250" s="272">
        <v>0</v>
      </c>
      <c r="H1250" s="272">
        <f t="shared" si="24"/>
        <v>0</v>
      </c>
      <c r="I1250" s="272">
        <v>0</v>
      </c>
    </row>
    <row r="1251" spans="1:9" hidden="1" x14ac:dyDescent="0.2">
      <c r="A1251" s="271">
        <v>413546</v>
      </c>
      <c r="B1251" s="271" t="s">
        <v>1022</v>
      </c>
      <c r="C1251" s="272">
        <v>0</v>
      </c>
      <c r="D1251" s="272">
        <v>0</v>
      </c>
      <c r="E1251" s="272">
        <v>0</v>
      </c>
      <c r="F1251" s="272">
        <v>0</v>
      </c>
      <c r="G1251" s="272">
        <v>0</v>
      </c>
      <c r="H1251" s="272">
        <f t="shared" si="24"/>
        <v>0</v>
      </c>
      <c r="I1251" s="272">
        <v>0</v>
      </c>
    </row>
    <row r="1252" spans="1:9" hidden="1" x14ac:dyDescent="0.2">
      <c r="A1252" s="271">
        <v>413548</v>
      </c>
      <c r="B1252" s="271" t="s">
        <v>1023</v>
      </c>
      <c r="C1252" s="272">
        <v>0</v>
      </c>
      <c r="D1252" s="272">
        <v>0</v>
      </c>
      <c r="E1252" s="272">
        <v>0</v>
      </c>
      <c r="F1252" s="272">
        <v>0</v>
      </c>
      <c r="G1252" s="272">
        <v>0</v>
      </c>
      <c r="H1252" s="272">
        <f t="shared" si="24"/>
        <v>0</v>
      </c>
      <c r="I1252" s="272">
        <v>0</v>
      </c>
    </row>
    <row r="1253" spans="1:9" hidden="1" x14ac:dyDescent="0.2">
      <c r="A1253" s="271">
        <v>413550</v>
      </c>
      <c r="B1253" s="271" t="s">
        <v>1024</v>
      </c>
      <c r="C1253" s="272">
        <v>0</v>
      </c>
      <c r="D1253" s="272">
        <v>0</v>
      </c>
      <c r="E1253" s="272">
        <v>0</v>
      </c>
      <c r="F1253" s="272">
        <v>0</v>
      </c>
      <c r="G1253" s="272">
        <v>0</v>
      </c>
      <c r="H1253" s="272">
        <f t="shared" si="24"/>
        <v>0</v>
      </c>
      <c r="I1253" s="272">
        <v>0</v>
      </c>
    </row>
    <row r="1254" spans="1:9" hidden="1" x14ac:dyDescent="0.2">
      <c r="A1254" s="271">
        <v>413552</v>
      </c>
      <c r="B1254" s="271" t="s">
        <v>1025</v>
      </c>
      <c r="C1254" s="272">
        <v>0</v>
      </c>
      <c r="D1254" s="272">
        <v>0</v>
      </c>
      <c r="E1254" s="272">
        <v>0</v>
      </c>
      <c r="F1254" s="272">
        <v>0</v>
      </c>
      <c r="G1254" s="272">
        <v>0</v>
      </c>
      <c r="H1254" s="272">
        <f t="shared" si="24"/>
        <v>0</v>
      </c>
      <c r="I1254" s="272">
        <v>0</v>
      </c>
    </row>
    <row r="1255" spans="1:9" hidden="1" x14ac:dyDescent="0.2">
      <c r="A1255" s="271">
        <v>413554</v>
      </c>
      <c r="B1255" s="271" t="s">
        <v>1026</v>
      </c>
      <c r="C1255" s="272">
        <v>0</v>
      </c>
      <c r="D1255" s="272">
        <v>0</v>
      </c>
      <c r="E1255" s="272">
        <v>0</v>
      </c>
      <c r="F1255" s="272">
        <v>0</v>
      </c>
      <c r="G1255" s="272">
        <v>0</v>
      </c>
      <c r="H1255" s="272">
        <f t="shared" si="24"/>
        <v>0</v>
      </c>
      <c r="I1255" s="272">
        <v>0</v>
      </c>
    </row>
    <row r="1256" spans="1:9" hidden="1" x14ac:dyDescent="0.2">
      <c r="A1256" s="271">
        <v>413556</v>
      </c>
      <c r="B1256" s="271" t="s">
        <v>1027</v>
      </c>
      <c r="C1256" s="272">
        <v>0</v>
      </c>
      <c r="D1256" s="272">
        <v>0</v>
      </c>
      <c r="E1256" s="272">
        <v>0</v>
      </c>
      <c r="F1256" s="272">
        <v>0</v>
      </c>
      <c r="G1256" s="272">
        <v>0</v>
      </c>
      <c r="H1256" s="272">
        <f t="shared" si="24"/>
        <v>0</v>
      </c>
      <c r="I1256" s="272">
        <v>0</v>
      </c>
    </row>
    <row r="1257" spans="1:9" hidden="1" x14ac:dyDescent="0.2">
      <c r="A1257" s="271">
        <v>413558</v>
      </c>
      <c r="B1257" s="271" t="s">
        <v>1028</v>
      </c>
      <c r="C1257" s="272">
        <v>0</v>
      </c>
      <c r="D1257" s="272">
        <v>0</v>
      </c>
      <c r="E1257" s="272">
        <v>0</v>
      </c>
      <c r="F1257" s="272">
        <v>0</v>
      </c>
      <c r="G1257" s="272">
        <v>0</v>
      </c>
      <c r="H1257" s="272">
        <f t="shared" si="24"/>
        <v>0</v>
      </c>
      <c r="I1257" s="272">
        <v>0</v>
      </c>
    </row>
    <row r="1258" spans="1:9" hidden="1" x14ac:dyDescent="0.2">
      <c r="A1258" s="271">
        <v>413560</v>
      </c>
      <c r="B1258" s="271" t="s">
        <v>1029</v>
      </c>
      <c r="C1258" s="272">
        <v>0</v>
      </c>
      <c r="D1258" s="272">
        <v>0</v>
      </c>
      <c r="E1258" s="272">
        <v>0</v>
      </c>
      <c r="F1258" s="272">
        <v>0</v>
      </c>
      <c r="G1258" s="272">
        <v>0</v>
      </c>
      <c r="H1258" s="272">
        <f t="shared" si="24"/>
        <v>0</v>
      </c>
      <c r="I1258" s="272">
        <v>0</v>
      </c>
    </row>
    <row r="1259" spans="1:9" hidden="1" x14ac:dyDescent="0.2">
      <c r="A1259" s="271">
        <v>413562</v>
      </c>
      <c r="B1259" s="271" t="s">
        <v>1030</v>
      </c>
      <c r="C1259" s="272">
        <v>0</v>
      </c>
      <c r="D1259" s="272">
        <v>0</v>
      </c>
      <c r="E1259" s="272">
        <v>0</v>
      </c>
      <c r="F1259" s="272">
        <v>0</v>
      </c>
      <c r="G1259" s="272">
        <v>0</v>
      </c>
      <c r="H1259" s="272">
        <f t="shared" si="24"/>
        <v>0</v>
      </c>
      <c r="I1259" s="272">
        <v>0</v>
      </c>
    </row>
    <row r="1260" spans="1:9" hidden="1" x14ac:dyDescent="0.2">
      <c r="A1260" s="271">
        <v>413564</v>
      </c>
      <c r="B1260" s="271" t="s">
        <v>1031</v>
      </c>
      <c r="C1260" s="272">
        <v>0</v>
      </c>
      <c r="D1260" s="272">
        <v>0</v>
      </c>
      <c r="E1260" s="272">
        <v>0</v>
      </c>
      <c r="F1260" s="272">
        <v>0</v>
      </c>
      <c r="G1260" s="272">
        <v>0</v>
      </c>
      <c r="H1260" s="272">
        <f t="shared" si="24"/>
        <v>0</v>
      </c>
      <c r="I1260" s="272">
        <v>0</v>
      </c>
    </row>
    <row r="1261" spans="1:9" hidden="1" x14ac:dyDescent="0.2">
      <c r="A1261" s="271">
        <v>413566</v>
      </c>
      <c r="B1261" s="271" t="s">
        <v>1032</v>
      </c>
      <c r="C1261" s="272">
        <v>0</v>
      </c>
      <c r="D1261" s="272">
        <v>0</v>
      </c>
      <c r="E1261" s="272">
        <v>0</v>
      </c>
      <c r="F1261" s="272">
        <v>0</v>
      </c>
      <c r="G1261" s="272">
        <v>0</v>
      </c>
      <c r="H1261" s="272">
        <f t="shared" si="24"/>
        <v>0</v>
      </c>
      <c r="I1261" s="272">
        <v>0</v>
      </c>
    </row>
    <row r="1262" spans="1:9" hidden="1" x14ac:dyDescent="0.2">
      <c r="A1262" s="271">
        <v>413568</v>
      </c>
      <c r="B1262" s="271" t="s">
        <v>1033</v>
      </c>
      <c r="C1262" s="272">
        <v>0</v>
      </c>
      <c r="D1262" s="272">
        <v>0</v>
      </c>
      <c r="E1262" s="272">
        <v>0</v>
      </c>
      <c r="F1262" s="272">
        <v>0</v>
      </c>
      <c r="G1262" s="272">
        <v>0</v>
      </c>
      <c r="H1262" s="272">
        <f t="shared" si="24"/>
        <v>0</v>
      </c>
      <c r="I1262" s="272">
        <v>0</v>
      </c>
    </row>
    <row r="1263" spans="1:9" hidden="1" x14ac:dyDescent="0.2">
      <c r="A1263" s="271">
        <v>413570</v>
      </c>
      <c r="B1263" s="271" t="s">
        <v>1034</v>
      </c>
      <c r="C1263" s="272">
        <v>0</v>
      </c>
      <c r="D1263" s="272">
        <v>0</v>
      </c>
      <c r="E1263" s="272">
        <v>0</v>
      </c>
      <c r="F1263" s="272">
        <v>0</v>
      </c>
      <c r="G1263" s="272">
        <v>0</v>
      </c>
      <c r="H1263" s="272">
        <f t="shared" si="24"/>
        <v>0</v>
      </c>
      <c r="I1263" s="272">
        <v>0</v>
      </c>
    </row>
    <row r="1264" spans="1:9" hidden="1" x14ac:dyDescent="0.2">
      <c r="A1264" s="271">
        <v>413572</v>
      </c>
      <c r="B1264" s="271" t="s">
        <v>1035</v>
      </c>
      <c r="C1264" s="272">
        <v>0</v>
      </c>
      <c r="D1264" s="272">
        <v>0</v>
      </c>
      <c r="E1264" s="272">
        <v>0</v>
      </c>
      <c r="F1264" s="272">
        <v>0</v>
      </c>
      <c r="G1264" s="272">
        <v>0</v>
      </c>
      <c r="H1264" s="272">
        <f t="shared" si="24"/>
        <v>0</v>
      </c>
      <c r="I1264" s="272">
        <v>0</v>
      </c>
    </row>
    <row r="1265" spans="1:9" hidden="1" x14ac:dyDescent="0.2">
      <c r="A1265" s="271">
        <v>413595</v>
      </c>
      <c r="B1265" s="271" t="s">
        <v>1036</v>
      </c>
      <c r="C1265" s="272">
        <v>0</v>
      </c>
      <c r="D1265" s="272">
        <v>0</v>
      </c>
      <c r="E1265" s="272">
        <v>0</v>
      </c>
      <c r="F1265" s="272">
        <v>0</v>
      </c>
      <c r="G1265" s="272">
        <v>0</v>
      </c>
      <c r="H1265" s="272">
        <f t="shared" si="24"/>
        <v>0</v>
      </c>
      <c r="I1265" s="272">
        <v>0</v>
      </c>
    </row>
    <row r="1266" spans="1:9" hidden="1" x14ac:dyDescent="0.2">
      <c r="A1266" s="269">
        <v>414000</v>
      </c>
      <c r="B1266" s="269" t="s">
        <v>1037</v>
      </c>
      <c r="C1266" s="270">
        <v>0</v>
      </c>
      <c r="D1266" s="270">
        <v>0</v>
      </c>
      <c r="E1266" s="270">
        <v>0</v>
      </c>
      <c r="F1266" s="270">
        <v>0</v>
      </c>
      <c r="G1266" s="270">
        <v>0</v>
      </c>
      <c r="H1266" s="270">
        <f t="shared" si="24"/>
        <v>0</v>
      </c>
      <c r="I1266" s="270">
        <v>0</v>
      </c>
    </row>
    <row r="1267" spans="1:9" hidden="1" x14ac:dyDescent="0.2">
      <c r="A1267" s="271">
        <v>414005</v>
      </c>
      <c r="B1267" s="271" t="s">
        <v>1038</v>
      </c>
      <c r="C1267" s="272">
        <v>0</v>
      </c>
      <c r="D1267" s="272">
        <v>0</v>
      </c>
      <c r="E1267" s="272">
        <v>0</v>
      </c>
      <c r="F1267" s="272">
        <v>0</v>
      </c>
      <c r="G1267" s="272">
        <v>0</v>
      </c>
      <c r="H1267" s="272">
        <f t="shared" si="24"/>
        <v>0</v>
      </c>
      <c r="I1267" s="272">
        <v>0</v>
      </c>
    </row>
    <row r="1268" spans="1:9" hidden="1" x14ac:dyDescent="0.2">
      <c r="A1268" s="271">
        <v>414010</v>
      </c>
      <c r="B1268" s="271" t="s">
        <v>1039</v>
      </c>
      <c r="C1268" s="272">
        <v>0</v>
      </c>
      <c r="D1268" s="272">
        <v>0</v>
      </c>
      <c r="E1268" s="272">
        <v>0</v>
      </c>
      <c r="F1268" s="272">
        <v>0</v>
      </c>
      <c r="G1268" s="272">
        <v>0</v>
      </c>
      <c r="H1268" s="272">
        <f t="shared" si="24"/>
        <v>0</v>
      </c>
      <c r="I1268" s="272">
        <v>0</v>
      </c>
    </row>
    <row r="1269" spans="1:9" hidden="1" x14ac:dyDescent="0.2">
      <c r="A1269" s="271">
        <v>414015</v>
      </c>
      <c r="B1269" s="271" t="s">
        <v>1040</v>
      </c>
      <c r="C1269" s="272">
        <v>0</v>
      </c>
      <c r="D1269" s="272">
        <v>0</v>
      </c>
      <c r="E1269" s="272">
        <v>0</v>
      </c>
      <c r="F1269" s="272">
        <v>0</v>
      </c>
      <c r="G1269" s="272">
        <v>0</v>
      </c>
      <c r="H1269" s="272">
        <f t="shared" si="24"/>
        <v>0</v>
      </c>
      <c r="I1269" s="272">
        <v>0</v>
      </c>
    </row>
    <row r="1270" spans="1:9" hidden="1" x14ac:dyDescent="0.2">
      <c r="A1270" s="271">
        <v>414020</v>
      </c>
      <c r="B1270" s="271" t="s">
        <v>1041</v>
      </c>
      <c r="C1270" s="272">
        <v>0</v>
      </c>
      <c r="D1270" s="272">
        <v>0</v>
      </c>
      <c r="E1270" s="272">
        <v>0</v>
      </c>
      <c r="F1270" s="272">
        <v>0</v>
      </c>
      <c r="G1270" s="272">
        <v>0</v>
      </c>
      <c r="H1270" s="272">
        <f t="shared" si="24"/>
        <v>0</v>
      </c>
      <c r="I1270" s="272">
        <v>0</v>
      </c>
    </row>
    <row r="1271" spans="1:9" hidden="1" x14ac:dyDescent="0.2">
      <c r="A1271" s="271">
        <v>414095</v>
      </c>
      <c r="B1271" s="271" t="s">
        <v>883</v>
      </c>
      <c r="C1271" s="272">
        <v>0</v>
      </c>
      <c r="D1271" s="272">
        <v>0</v>
      </c>
      <c r="E1271" s="272">
        <v>0</v>
      </c>
      <c r="F1271" s="272">
        <v>0</v>
      </c>
      <c r="G1271" s="272">
        <v>0</v>
      </c>
      <c r="H1271" s="272">
        <f t="shared" si="24"/>
        <v>0</v>
      </c>
      <c r="I1271" s="272">
        <v>0</v>
      </c>
    </row>
    <row r="1272" spans="1:9" hidden="1" x14ac:dyDescent="0.2">
      <c r="A1272" s="269">
        <v>414500</v>
      </c>
      <c r="B1272" s="269" t="s">
        <v>1042</v>
      </c>
      <c r="C1272" s="270">
        <v>0</v>
      </c>
      <c r="D1272" s="270">
        <v>0</v>
      </c>
      <c r="E1272" s="270">
        <v>0</v>
      </c>
      <c r="F1272" s="270">
        <v>0</v>
      </c>
      <c r="G1272" s="270">
        <v>0</v>
      </c>
      <c r="H1272" s="270">
        <f t="shared" si="24"/>
        <v>0</v>
      </c>
      <c r="I1272" s="270">
        <v>0</v>
      </c>
    </row>
    <row r="1273" spans="1:9" hidden="1" x14ac:dyDescent="0.2">
      <c r="A1273" s="271">
        <v>414505</v>
      </c>
      <c r="B1273" s="271" t="s">
        <v>1043</v>
      </c>
      <c r="C1273" s="272">
        <v>0</v>
      </c>
      <c r="D1273" s="272">
        <v>0</v>
      </c>
      <c r="E1273" s="272">
        <v>0</v>
      </c>
      <c r="F1273" s="272">
        <v>0</v>
      </c>
      <c r="G1273" s="272">
        <v>0</v>
      </c>
      <c r="H1273" s="272">
        <f t="shared" si="24"/>
        <v>0</v>
      </c>
      <c r="I1273" s="272">
        <v>0</v>
      </c>
    </row>
    <row r="1274" spans="1:9" hidden="1" x14ac:dyDescent="0.2">
      <c r="A1274" s="271">
        <v>414510</v>
      </c>
      <c r="B1274" s="271" t="s">
        <v>1044</v>
      </c>
      <c r="C1274" s="272">
        <v>0</v>
      </c>
      <c r="D1274" s="272">
        <v>0</v>
      </c>
      <c r="E1274" s="272">
        <v>0</v>
      </c>
      <c r="F1274" s="272">
        <v>0</v>
      </c>
      <c r="G1274" s="272">
        <v>0</v>
      </c>
      <c r="H1274" s="272">
        <f t="shared" si="24"/>
        <v>0</v>
      </c>
      <c r="I1274" s="272">
        <v>0</v>
      </c>
    </row>
    <row r="1275" spans="1:9" hidden="1" x14ac:dyDescent="0.2">
      <c r="A1275" s="271">
        <v>414515</v>
      </c>
      <c r="B1275" s="271" t="s">
        <v>1045</v>
      </c>
      <c r="C1275" s="272">
        <v>0</v>
      </c>
      <c r="D1275" s="272">
        <v>0</v>
      </c>
      <c r="E1275" s="272">
        <v>0</v>
      </c>
      <c r="F1275" s="272">
        <v>0</v>
      </c>
      <c r="G1275" s="272">
        <v>0</v>
      </c>
      <c r="H1275" s="272">
        <f t="shared" si="24"/>
        <v>0</v>
      </c>
      <c r="I1275" s="272">
        <v>0</v>
      </c>
    </row>
    <row r="1276" spans="1:9" hidden="1" x14ac:dyDescent="0.2">
      <c r="A1276" s="271">
        <v>414520</v>
      </c>
      <c r="B1276" s="271" t="s">
        <v>1046</v>
      </c>
      <c r="C1276" s="272">
        <v>0</v>
      </c>
      <c r="D1276" s="272">
        <v>0</v>
      </c>
      <c r="E1276" s="272">
        <v>0</v>
      </c>
      <c r="F1276" s="272">
        <v>0</v>
      </c>
      <c r="G1276" s="272">
        <v>0</v>
      </c>
      <c r="H1276" s="272">
        <f t="shared" si="24"/>
        <v>0</v>
      </c>
      <c r="I1276" s="272">
        <v>0</v>
      </c>
    </row>
    <row r="1277" spans="1:9" hidden="1" x14ac:dyDescent="0.2">
      <c r="A1277" s="271">
        <v>414525</v>
      </c>
      <c r="B1277" s="271" t="s">
        <v>1047</v>
      </c>
      <c r="C1277" s="272">
        <v>0</v>
      </c>
      <c r="D1277" s="272">
        <v>0</v>
      </c>
      <c r="E1277" s="272">
        <v>0</v>
      </c>
      <c r="F1277" s="272">
        <v>0</v>
      </c>
      <c r="G1277" s="272">
        <v>0</v>
      </c>
      <c r="H1277" s="272">
        <f t="shared" si="24"/>
        <v>0</v>
      </c>
      <c r="I1277" s="272">
        <v>0</v>
      </c>
    </row>
    <row r="1278" spans="1:9" hidden="1" x14ac:dyDescent="0.2">
      <c r="A1278" s="271">
        <v>414530</v>
      </c>
      <c r="B1278" s="271" t="s">
        <v>1048</v>
      </c>
      <c r="C1278" s="272">
        <v>0</v>
      </c>
      <c r="D1278" s="272">
        <v>0</v>
      </c>
      <c r="E1278" s="272">
        <v>0</v>
      </c>
      <c r="F1278" s="272">
        <v>0</v>
      </c>
      <c r="G1278" s="272">
        <v>0</v>
      </c>
      <c r="H1278" s="272">
        <f t="shared" si="24"/>
        <v>0</v>
      </c>
      <c r="I1278" s="272">
        <v>0</v>
      </c>
    </row>
    <row r="1279" spans="1:9" hidden="1" x14ac:dyDescent="0.2">
      <c r="A1279" s="271">
        <v>414535</v>
      </c>
      <c r="B1279" s="271" t="s">
        <v>1049</v>
      </c>
      <c r="C1279" s="272">
        <v>0</v>
      </c>
      <c r="D1279" s="272">
        <v>0</v>
      </c>
      <c r="E1279" s="272">
        <v>0</v>
      </c>
      <c r="F1279" s="272">
        <v>0</v>
      </c>
      <c r="G1279" s="272">
        <v>0</v>
      </c>
      <c r="H1279" s="272">
        <f t="shared" ref="H1279:H1342" si="25">+I1279/9*12</f>
        <v>0</v>
      </c>
      <c r="I1279" s="272">
        <v>0</v>
      </c>
    </row>
    <row r="1280" spans="1:9" hidden="1" x14ac:dyDescent="0.2">
      <c r="A1280" s="271">
        <v>414540</v>
      </c>
      <c r="B1280" s="271" t="s">
        <v>1050</v>
      </c>
      <c r="C1280" s="272">
        <v>0</v>
      </c>
      <c r="D1280" s="272">
        <v>0</v>
      </c>
      <c r="E1280" s="272">
        <v>0</v>
      </c>
      <c r="F1280" s="272">
        <v>0</v>
      </c>
      <c r="G1280" s="272">
        <v>0</v>
      </c>
      <c r="H1280" s="272">
        <f t="shared" si="25"/>
        <v>0</v>
      </c>
      <c r="I1280" s="272">
        <v>0</v>
      </c>
    </row>
    <row r="1281" spans="1:9" hidden="1" x14ac:dyDescent="0.2">
      <c r="A1281" s="271">
        <v>414545</v>
      </c>
      <c r="B1281" s="271" t="s">
        <v>1051</v>
      </c>
      <c r="C1281" s="272">
        <v>0</v>
      </c>
      <c r="D1281" s="272">
        <v>0</v>
      </c>
      <c r="E1281" s="272">
        <v>0</v>
      </c>
      <c r="F1281" s="272">
        <v>0</v>
      </c>
      <c r="G1281" s="272">
        <v>0</v>
      </c>
      <c r="H1281" s="272">
        <f t="shared" si="25"/>
        <v>0</v>
      </c>
      <c r="I1281" s="272">
        <v>0</v>
      </c>
    </row>
    <row r="1282" spans="1:9" hidden="1" x14ac:dyDescent="0.2">
      <c r="A1282" s="271">
        <v>414550</v>
      </c>
      <c r="B1282" s="271" t="s">
        <v>1052</v>
      </c>
      <c r="C1282" s="272">
        <v>0</v>
      </c>
      <c r="D1282" s="272">
        <v>0</v>
      </c>
      <c r="E1282" s="272">
        <v>0</v>
      </c>
      <c r="F1282" s="272">
        <v>0</v>
      </c>
      <c r="G1282" s="272">
        <v>0</v>
      </c>
      <c r="H1282" s="272">
        <f t="shared" si="25"/>
        <v>0</v>
      </c>
      <c r="I1282" s="272">
        <v>0</v>
      </c>
    </row>
    <row r="1283" spans="1:9" hidden="1" x14ac:dyDescent="0.2">
      <c r="A1283" s="271">
        <v>414555</v>
      </c>
      <c r="B1283" s="271" t="s">
        <v>1053</v>
      </c>
      <c r="C1283" s="272">
        <v>0</v>
      </c>
      <c r="D1283" s="272">
        <v>0</v>
      </c>
      <c r="E1283" s="272">
        <v>0</v>
      </c>
      <c r="F1283" s="272">
        <v>0</v>
      </c>
      <c r="G1283" s="272">
        <v>0</v>
      </c>
      <c r="H1283" s="272">
        <f t="shared" si="25"/>
        <v>0</v>
      </c>
      <c r="I1283" s="272">
        <v>0</v>
      </c>
    </row>
    <row r="1284" spans="1:9" hidden="1" x14ac:dyDescent="0.2">
      <c r="A1284" s="271">
        <v>414560</v>
      </c>
      <c r="B1284" s="271" t="s">
        <v>1054</v>
      </c>
      <c r="C1284" s="272">
        <v>0</v>
      </c>
      <c r="D1284" s="272">
        <v>0</v>
      </c>
      <c r="E1284" s="272">
        <v>0</v>
      </c>
      <c r="F1284" s="272">
        <v>0</v>
      </c>
      <c r="G1284" s="272">
        <v>0</v>
      </c>
      <c r="H1284" s="272">
        <f t="shared" si="25"/>
        <v>0</v>
      </c>
      <c r="I1284" s="272">
        <v>0</v>
      </c>
    </row>
    <row r="1285" spans="1:9" hidden="1" x14ac:dyDescent="0.2">
      <c r="A1285" s="271">
        <v>414570</v>
      </c>
      <c r="B1285" s="271" t="s">
        <v>1055</v>
      </c>
      <c r="C1285" s="272">
        <v>0</v>
      </c>
      <c r="D1285" s="272">
        <v>0</v>
      </c>
      <c r="E1285" s="272">
        <v>0</v>
      </c>
      <c r="F1285" s="272">
        <v>0</v>
      </c>
      <c r="G1285" s="272">
        <v>0</v>
      </c>
      <c r="H1285" s="272">
        <f t="shared" si="25"/>
        <v>0</v>
      </c>
      <c r="I1285" s="272">
        <v>0</v>
      </c>
    </row>
    <row r="1286" spans="1:9" hidden="1" x14ac:dyDescent="0.2">
      <c r="A1286" s="271">
        <v>414575</v>
      </c>
      <c r="B1286" s="271" t="s">
        <v>1056</v>
      </c>
      <c r="C1286" s="272">
        <v>0</v>
      </c>
      <c r="D1286" s="272">
        <v>0</v>
      </c>
      <c r="E1286" s="272">
        <v>0</v>
      </c>
      <c r="F1286" s="272">
        <v>0</v>
      </c>
      <c r="G1286" s="272">
        <v>0</v>
      </c>
      <c r="H1286" s="272">
        <f t="shared" si="25"/>
        <v>0</v>
      </c>
      <c r="I1286" s="272">
        <v>0</v>
      </c>
    </row>
    <row r="1287" spans="1:9" hidden="1" x14ac:dyDescent="0.2">
      <c r="A1287" s="271">
        <v>414580</v>
      </c>
      <c r="B1287" s="271" t="s">
        <v>1057</v>
      </c>
      <c r="C1287" s="272">
        <v>0</v>
      </c>
      <c r="D1287" s="272">
        <v>0</v>
      </c>
      <c r="E1287" s="272">
        <v>0</v>
      </c>
      <c r="F1287" s="272">
        <v>0</v>
      </c>
      <c r="G1287" s="272">
        <v>0</v>
      </c>
      <c r="H1287" s="272">
        <f t="shared" si="25"/>
        <v>0</v>
      </c>
      <c r="I1287" s="272">
        <v>0</v>
      </c>
    </row>
    <row r="1288" spans="1:9" hidden="1" x14ac:dyDescent="0.2">
      <c r="A1288" s="271">
        <v>414595</v>
      </c>
      <c r="B1288" s="271" t="s">
        <v>883</v>
      </c>
      <c r="C1288" s="272">
        <v>0</v>
      </c>
      <c r="D1288" s="272">
        <v>0</v>
      </c>
      <c r="E1288" s="272">
        <v>0</v>
      </c>
      <c r="F1288" s="272">
        <v>0</v>
      </c>
      <c r="G1288" s="272">
        <v>0</v>
      </c>
      <c r="H1288" s="272">
        <f t="shared" si="25"/>
        <v>0</v>
      </c>
      <c r="I1288" s="272">
        <v>0</v>
      </c>
    </row>
    <row r="1289" spans="1:9" hidden="1" x14ac:dyDescent="0.2">
      <c r="A1289" s="269">
        <v>414700</v>
      </c>
      <c r="B1289" s="269" t="s">
        <v>1058</v>
      </c>
      <c r="C1289" s="270">
        <v>0</v>
      </c>
      <c r="D1289" s="270">
        <v>0</v>
      </c>
      <c r="E1289" s="270">
        <v>0</v>
      </c>
      <c r="F1289" s="270">
        <v>0</v>
      </c>
      <c r="G1289" s="270">
        <v>0</v>
      </c>
      <c r="H1289" s="270">
        <f t="shared" si="25"/>
        <v>0</v>
      </c>
      <c r="I1289" s="270">
        <v>0</v>
      </c>
    </row>
    <row r="1290" spans="1:9" hidden="1" x14ac:dyDescent="0.2">
      <c r="A1290" s="271">
        <v>414705</v>
      </c>
      <c r="B1290" s="271" t="s">
        <v>1059</v>
      </c>
      <c r="C1290" s="272">
        <v>0</v>
      </c>
      <c r="D1290" s="272">
        <v>0</v>
      </c>
      <c r="E1290" s="272">
        <v>0</v>
      </c>
      <c r="F1290" s="272">
        <v>0</v>
      </c>
      <c r="G1290" s="272">
        <v>0</v>
      </c>
      <c r="H1290" s="272">
        <f t="shared" si="25"/>
        <v>0</v>
      </c>
      <c r="I1290" s="272">
        <v>0</v>
      </c>
    </row>
    <row r="1291" spans="1:9" hidden="1" x14ac:dyDescent="0.2">
      <c r="A1291" s="271">
        <v>414710</v>
      </c>
      <c r="B1291" s="271" t="s">
        <v>1060</v>
      </c>
      <c r="C1291" s="272">
        <v>0</v>
      </c>
      <c r="D1291" s="272">
        <v>0</v>
      </c>
      <c r="E1291" s="272">
        <v>0</v>
      </c>
      <c r="F1291" s="272">
        <v>0</v>
      </c>
      <c r="G1291" s="272">
        <v>0</v>
      </c>
      <c r="H1291" s="272">
        <f t="shared" si="25"/>
        <v>0</v>
      </c>
      <c r="I1291" s="272">
        <v>0</v>
      </c>
    </row>
    <row r="1292" spans="1:9" x14ac:dyDescent="0.2">
      <c r="A1292" s="269">
        <v>415000</v>
      </c>
      <c r="B1292" s="269" t="s">
        <v>1061</v>
      </c>
      <c r="C1292" s="270">
        <v>1113153461</v>
      </c>
      <c r="D1292" s="270">
        <v>1207642737</v>
      </c>
      <c r="E1292" s="270">
        <v>1308841872</v>
      </c>
      <c r="F1292" s="270">
        <v>1411311466</v>
      </c>
      <c r="G1292" s="270">
        <v>1535903248</v>
      </c>
      <c r="H1292" s="270">
        <f t="shared" si="25"/>
        <v>1470740786.6666667</v>
      </c>
      <c r="I1292" s="270">
        <v>1103055590</v>
      </c>
    </row>
    <row r="1293" spans="1:9" hidden="1" x14ac:dyDescent="0.2">
      <c r="A1293" s="271">
        <v>415005</v>
      </c>
      <c r="B1293" s="271" t="s">
        <v>1062</v>
      </c>
      <c r="C1293" s="272">
        <v>0</v>
      </c>
      <c r="D1293" s="272">
        <v>0</v>
      </c>
      <c r="E1293" s="272">
        <v>0</v>
      </c>
      <c r="F1293" s="272">
        <v>0</v>
      </c>
      <c r="G1293" s="272">
        <v>0</v>
      </c>
      <c r="H1293" s="272">
        <f t="shared" si="25"/>
        <v>0</v>
      </c>
      <c r="I1293" s="272">
        <v>0</v>
      </c>
    </row>
    <row r="1294" spans="1:9" x14ac:dyDescent="0.2">
      <c r="A1294" s="271">
        <v>415010</v>
      </c>
      <c r="B1294" s="271" t="s">
        <v>1063</v>
      </c>
      <c r="C1294" s="272">
        <v>1113153461</v>
      </c>
      <c r="D1294" s="272">
        <v>1207642737</v>
      </c>
      <c r="E1294" s="272">
        <v>1308841872</v>
      </c>
      <c r="F1294" s="272">
        <v>1411311466</v>
      </c>
      <c r="G1294" s="272">
        <v>1535903248</v>
      </c>
      <c r="H1294" s="272">
        <f t="shared" si="25"/>
        <v>1470740786.6666667</v>
      </c>
      <c r="I1294" s="272">
        <v>1103055590</v>
      </c>
    </row>
    <row r="1295" spans="1:9" hidden="1" x14ac:dyDescent="0.2">
      <c r="A1295" s="271">
        <v>415015</v>
      </c>
      <c r="B1295" s="271" t="s">
        <v>1064</v>
      </c>
      <c r="C1295" s="272">
        <v>0</v>
      </c>
      <c r="D1295" s="272">
        <v>0</v>
      </c>
      <c r="E1295" s="272">
        <v>0</v>
      </c>
      <c r="F1295" s="272">
        <v>0</v>
      </c>
      <c r="G1295" s="272">
        <v>0</v>
      </c>
      <c r="H1295" s="272">
        <f t="shared" si="25"/>
        <v>0</v>
      </c>
      <c r="I1295" s="272">
        <v>0</v>
      </c>
    </row>
    <row r="1296" spans="1:9" hidden="1" x14ac:dyDescent="0.2">
      <c r="A1296" s="271">
        <v>415020</v>
      </c>
      <c r="B1296" s="271" t="s">
        <v>1065</v>
      </c>
      <c r="C1296" s="272">
        <v>0</v>
      </c>
      <c r="D1296" s="272">
        <v>0</v>
      </c>
      <c r="E1296" s="272">
        <v>0</v>
      </c>
      <c r="F1296" s="272">
        <v>0</v>
      </c>
      <c r="G1296" s="272">
        <v>0</v>
      </c>
      <c r="H1296" s="272">
        <f t="shared" si="25"/>
        <v>0</v>
      </c>
      <c r="I1296" s="272">
        <v>0</v>
      </c>
    </row>
    <row r="1297" spans="1:9" hidden="1" x14ac:dyDescent="0.2">
      <c r="A1297" s="271">
        <v>415025</v>
      </c>
      <c r="B1297" s="271" t="s">
        <v>1066</v>
      </c>
      <c r="C1297" s="272">
        <v>0</v>
      </c>
      <c r="D1297" s="272">
        <v>0</v>
      </c>
      <c r="E1297" s="272">
        <v>0</v>
      </c>
      <c r="F1297" s="272">
        <v>0</v>
      </c>
      <c r="G1297" s="272">
        <v>0</v>
      </c>
      <c r="H1297" s="272">
        <f t="shared" si="25"/>
        <v>0</v>
      </c>
      <c r="I1297" s="272">
        <v>0</v>
      </c>
    </row>
    <row r="1298" spans="1:9" hidden="1" x14ac:dyDescent="0.2">
      <c r="A1298" s="271">
        <v>415030</v>
      </c>
      <c r="B1298" s="271" t="s">
        <v>1067</v>
      </c>
      <c r="C1298" s="272">
        <v>0</v>
      </c>
      <c r="D1298" s="272">
        <v>0</v>
      </c>
      <c r="E1298" s="272">
        <v>0</v>
      </c>
      <c r="F1298" s="272">
        <v>0</v>
      </c>
      <c r="G1298" s="272">
        <v>0</v>
      </c>
      <c r="H1298" s="272">
        <f t="shared" si="25"/>
        <v>0</v>
      </c>
      <c r="I1298" s="272">
        <v>0</v>
      </c>
    </row>
    <row r="1299" spans="1:9" hidden="1" x14ac:dyDescent="0.2">
      <c r="A1299" s="271">
        <v>415035</v>
      </c>
      <c r="B1299" s="271" t="s">
        <v>1068</v>
      </c>
      <c r="C1299" s="272">
        <v>0</v>
      </c>
      <c r="D1299" s="272">
        <v>0</v>
      </c>
      <c r="E1299" s="272">
        <v>0</v>
      </c>
      <c r="F1299" s="272">
        <v>0</v>
      </c>
      <c r="G1299" s="272">
        <v>0</v>
      </c>
      <c r="H1299" s="272">
        <f t="shared" si="25"/>
        <v>0</v>
      </c>
      <c r="I1299" s="272">
        <v>0</v>
      </c>
    </row>
    <row r="1300" spans="1:9" hidden="1" x14ac:dyDescent="0.2">
      <c r="A1300" s="271">
        <v>415040</v>
      </c>
      <c r="B1300" s="271" t="s">
        <v>1069</v>
      </c>
      <c r="C1300" s="272">
        <v>0</v>
      </c>
      <c r="D1300" s="272">
        <v>0</v>
      </c>
      <c r="E1300" s="272">
        <v>0</v>
      </c>
      <c r="F1300" s="272">
        <v>0</v>
      </c>
      <c r="G1300" s="272">
        <v>0</v>
      </c>
      <c r="H1300" s="272">
        <f t="shared" si="25"/>
        <v>0</v>
      </c>
      <c r="I1300" s="272">
        <v>0</v>
      </c>
    </row>
    <row r="1301" spans="1:9" hidden="1" x14ac:dyDescent="0.2">
      <c r="A1301" s="271">
        <v>415045</v>
      </c>
      <c r="B1301" s="271" t="s">
        <v>1070</v>
      </c>
      <c r="C1301" s="272">
        <v>0</v>
      </c>
      <c r="D1301" s="272">
        <v>0</v>
      </c>
      <c r="E1301" s="272">
        <v>0</v>
      </c>
      <c r="F1301" s="272">
        <v>0</v>
      </c>
      <c r="G1301" s="272">
        <v>0</v>
      </c>
      <c r="H1301" s="272">
        <f t="shared" si="25"/>
        <v>0</v>
      </c>
      <c r="I1301" s="272">
        <v>0</v>
      </c>
    </row>
    <row r="1302" spans="1:9" hidden="1" x14ac:dyDescent="0.2">
      <c r="A1302" s="271">
        <v>415050</v>
      </c>
      <c r="B1302" s="271" t="s">
        <v>1071</v>
      </c>
      <c r="C1302" s="272">
        <v>0</v>
      </c>
      <c r="D1302" s="272">
        <v>0</v>
      </c>
      <c r="E1302" s="272">
        <v>0</v>
      </c>
      <c r="F1302" s="272">
        <v>0</v>
      </c>
      <c r="G1302" s="272">
        <v>0</v>
      </c>
      <c r="H1302" s="272">
        <f t="shared" si="25"/>
        <v>0</v>
      </c>
      <c r="I1302" s="272">
        <v>0</v>
      </c>
    </row>
    <row r="1303" spans="1:9" hidden="1" x14ac:dyDescent="0.2">
      <c r="A1303" s="271">
        <v>415055</v>
      </c>
      <c r="B1303" s="271" t="s">
        <v>1072</v>
      </c>
      <c r="C1303" s="272">
        <v>0</v>
      </c>
      <c r="D1303" s="272">
        <v>0</v>
      </c>
      <c r="E1303" s="272">
        <v>0</v>
      </c>
      <c r="F1303" s="272">
        <v>0</v>
      </c>
      <c r="G1303" s="272">
        <v>0</v>
      </c>
      <c r="H1303" s="272">
        <f t="shared" si="25"/>
        <v>0</v>
      </c>
      <c r="I1303" s="272">
        <v>0</v>
      </c>
    </row>
    <row r="1304" spans="1:9" hidden="1" x14ac:dyDescent="0.2">
      <c r="A1304" s="271">
        <v>415060</v>
      </c>
      <c r="B1304" s="271" t="s">
        <v>1073</v>
      </c>
      <c r="C1304" s="272">
        <v>0</v>
      </c>
      <c r="D1304" s="272">
        <v>0</v>
      </c>
      <c r="E1304" s="272">
        <v>0</v>
      </c>
      <c r="F1304" s="272">
        <v>0</v>
      </c>
      <c r="G1304" s="272">
        <v>0</v>
      </c>
      <c r="H1304" s="272">
        <f t="shared" si="25"/>
        <v>0</v>
      </c>
      <c r="I1304" s="272">
        <v>0</v>
      </c>
    </row>
    <row r="1305" spans="1:9" hidden="1" x14ac:dyDescent="0.2">
      <c r="A1305" s="269">
        <v>415500</v>
      </c>
      <c r="B1305" s="269" t="s">
        <v>1074</v>
      </c>
      <c r="C1305" s="270">
        <v>0</v>
      </c>
      <c r="D1305" s="270">
        <v>0</v>
      </c>
      <c r="E1305" s="270">
        <v>0</v>
      </c>
      <c r="F1305" s="270">
        <v>0</v>
      </c>
      <c r="G1305" s="270">
        <v>0</v>
      </c>
      <c r="H1305" s="270">
        <f t="shared" si="25"/>
        <v>0</v>
      </c>
      <c r="I1305" s="270">
        <v>0</v>
      </c>
    </row>
    <row r="1306" spans="1:9" hidden="1" x14ac:dyDescent="0.2">
      <c r="A1306" s="269">
        <v>416000</v>
      </c>
      <c r="B1306" s="269" t="s">
        <v>1075</v>
      </c>
      <c r="C1306" s="270">
        <v>0</v>
      </c>
      <c r="D1306" s="270">
        <v>0</v>
      </c>
      <c r="E1306" s="270">
        <v>0</v>
      </c>
      <c r="F1306" s="270">
        <v>0</v>
      </c>
      <c r="G1306" s="270">
        <v>0</v>
      </c>
      <c r="H1306" s="270">
        <f t="shared" si="25"/>
        <v>0</v>
      </c>
      <c r="I1306" s="270">
        <v>0</v>
      </c>
    </row>
    <row r="1307" spans="1:9" hidden="1" x14ac:dyDescent="0.2">
      <c r="A1307" s="269">
        <v>416500</v>
      </c>
      <c r="B1307" s="269" t="s">
        <v>1076</v>
      </c>
      <c r="C1307" s="270">
        <v>0</v>
      </c>
      <c r="D1307" s="270">
        <v>0</v>
      </c>
      <c r="E1307" s="270">
        <v>0</v>
      </c>
      <c r="F1307" s="270">
        <v>0</v>
      </c>
      <c r="G1307" s="270">
        <v>0</v>
      </c>
      <c r="H1307" s="270">
        <f t="shared" si="25"/>
        <v>0</v>
      </c>
      <c r="I1307" s="270">
        <v>0</v>
      </c>
    </row>
    <row r="1308" spans="1:9" hidden="1" x14ac:dyDescent="0.2">
      <c r="A1308" s="269">
        <v>417000</v>
      </c>
      <c r="B1308" s="269" t="s">
        <v>1077</v>
      </c>
      <c r="C1308" s="270">
        <v>0</v>
      </c>
      <c r="D1308" s="270">
        <v>6974896</v>
      </c>
      <c r="E1308" s="270">
        <v>5605876</v>
      </c>
      <c r="F1308" s="270">
        <v>0</v>
      </c>
      <c r="G1308" s="270">
        <v>0</v>
      </c>
      <c r="H1308" s="270">
        <f t="shared" si="25"/>
        <v>0</v>
      </c>
      <c r="I1308" s="270">
        <v>0</v>
      </c>
    </row>
    <row r="1309" spans="1:9" hidden="1" x14ac:dyDescent="0.2">
      <c r="A1309" s="269">
        <v>417500</v>
      </c>
      <c r="B1309" s="269" t="s">
        <v>1078</v>
      </c>
      <c r="C1309" s="270">
        <v>0</v>
      </c>
      <c r="D1309" s="270">
        <v>0</v>
      </c>
      <c r="E1309" s="270">
        <v>0</v>
      </c>
      <c r="F1309" s="270">
        <v>0</v>
      </c>
      <c r="G1309" s="270">
        <v>0</v>
      </c>
      <c r="H1309" s="270">
        <f t="shared" si="25"/>
        <v>0</v>
      </c>
      <c r="I1309" s="270">
        <v>0</v>
      </c>
    </row>
    <row r="1310" spans="1:9" x14ac:dyDescent="0.2">
      <c r="A1310" s="266">
        <v>420000</v>
      </c>
      <c r="B1310" s="266" t="s">
        <v>1079</v>
      </c>
      <c r="C1310" s="267">
        <v>75158920.010000005</v>
      </c>
      <c r="D1310" s="267">
        <v>88509742.680000007</v>
      </c>
      <c r="E1310" s="267">
        <v>46990510.710000001</v>
      </c>
      <c r="F1310" s="267">
        <v>49302561.590000004</v>
      </c>
      <c r="G1310" s="267">
        <v>50045018.479999997</v>
      </c>
      <c r="H1310" s="267">
        <f t="shared" si="25"/>
        <v>52892487.413333341</v>
      </c>
      <c r="I1310" s="267">
        <v>39669365.560000002</v>
      </c>
    </row>
    <row r="1311" spans="1:9" hidden="1" x14ac:dyDescent="0.2">
      <c r="A1311" s="269">
        <v>420500</v>
      </c>
      <c r="B1311" s="269" t="s">
        <v>1080</v>
      </c>
      <c r="C1311" s="270">
        <v>38598.47</v>
      </c>
      <c r="D1311" s="270">
        <v>163984.03</v>
      </c>
      <c r="E1311" s="270">
        <v>44105.94</v>
      </c>
      <c r="F1311" s="270">
        <v>1567320.14</v>
      </c>
      <c r="G1311" s="270">
        <v>88986.3</v>
      </c>
      <c r="H1311" s="270">
        <f t="shared" si="25"/>
        <v>0</v>
      </c>
      <c r="I1311" s="270">
        <v>0</v>
      </c>
    </row>
    <row r="1312" spans="1:9" hidden="1" x14ac:dyDescent="0.2">
      <c r="A1312" s="271">
        <v>420505</v>
      </c>
      <c r="B1312" s="271" t="s">
        <v>1081</v>
      </c>
      <c r="C1312" s="272">
        <v>0</v>
      </c>
      <c r="D1312" s="272">
        <v>0</v>
      </c>
      <c r="E1312" s="272">
        <v>0</v>
      </c>
      <c r="F1312" s="272">
        <v>0</v>
      </c>
      <c r="G1312" s="272">
        <v>0</v>
      </c>
      <c r="H1312" s="272">
        <f t="shared" si="25"/>
        <v>0</v>
      </c>
      <c r="I1312" s="272">
        <v>0</v>
      </c>
    </row>
    <row r="1313" spans="1:9" hidden="1" x14ac:dyDescent="0.2">
      <c r="A1313" s="271">
        <v>420510</v>
      </c>
      <c r="B1313" s="271" t="s">
        <v>1082</v>
      </c>
      <c r="C1313" s="272">
        <v>0</v>
      </c>
      <c r="D1313" s="272">
        <v>0</v>
      </c>
      <c r="E1313" s="272">
        <v>0</v>
      </c>
      <c r="F1313" s="272">
        <v>0</v>
      </c>
      <c r="G1313" s="272">
        <v>0</v>
      </c>
      <c r="H1313" s="272">
        <f t="shared" si="25"/>
        <v>0</v>
      </c>
      <c r="I1313" s="272">
        <v>0</v>
      </c>
    </row>
    <row r="1314" spans="1:9" hidden="1" x14ac:dyDescent="0.2">
      <c r="A1314" s="271">
        <v>420515</v>
      </c>
      <c r="B1314" s="271" t="s">
        <v>1083</v>
      </c>
      <c r="C1314" s="272">
        <v>0</v>
      </c>
      <c r="D1314" s="272">
        <v>0</v>
      </c>
      <c r="E1314" s="272">
        <v>0</v>
      </c>
      <c r="F1314" s="272">
        <v>0</v>
      </c>
      <c r="G1314" s="272">
        <v>0</v>
      </c>
      <c r="H1314" s="272">
        <f t="shared" si="25"/>
        <v>0</v>
      </c>
      <c r="I1314" s="272">
        <v>0</v>
      </c>
    </row>
    <row r="1315" spans="1:9" hidden="1" x14ac:dyDescent="0.2">
      <c r="A1315" s="271">
        <v>420520</v>
      </c>
      <c r="B1315" s="271" t="s">
        <v>1084</v>
      </c>
      <c r="C1315" s="272">
        <v>0</v>
      </c>
      <c r="D1315" s="272">
        <v>0</v>
      </c>
      <c r="E1315" s="272">
        <v>0</v>
      </c>
      <c r="F1315" s="272">
        <v>0</v>
      </c>
      <c r="G1315" s="272">
        <v>0</v>
      </c>
      <c r="H1315" s="272">
        <f t="shared" si="25"/>
        <v>0</v>
      </c>
      <c r="I1315" s="272">
        <v>0</v>
      </c>
    </row>
    <row r="1316" spans="1:9" hidden="1" x14ac:dyDescent="0.2">
      <c r="A1316" s="271">
        <v>420525</v>
      </c>
      <c r="B1316" s="271" t="s">
        <v>1085</v>
      </c>
      <c r="C1316" s="272">
        <v>0</v>
      </c>
      <c r="D1316" s="272">
        <v>0</v>
      </c>
      <c r="E1316" s="272">
        <v>0</v>
      </c>
      <c r="F1316" s="272">
        <v>0</v>
      </c>
      <c r="G1316" s="272">
        <v>0</v>
      </c>
      <c r="H1316" s="272">
        <f t="shared" si="25"/>
        <v>0</v>
      </c>
      <c r="I1316" s="272">
        <v>0</v>
      </c>
    </row>
    <row r="1317" spans="1:9" hidden="1" x14ac:dyDescent="0.2">
      <c r="A1317" s="271">
        <v>420530</v>
      </c>
      <c r="B1317" s="271" t="s">
        <v>1086</v>
      </c>
      <c r="C1317" s="272">
        <v>0</v>
      </c>
      <c r="D1317" s="272">
        <v>0</v>
      </c>
      <c r="E1317" s="272">
        <v>0</v>
      </c>
      <c r="F1317" s="272">
        <v>0</v>
      </c>
      <c r="G1317" s="272">
        <v>0</v>
      </c>
      <c r="H1317" s="272">
        <f t="shared" si="25"/>
        <v>0</v>
      </c>
      <c r="I1317" s="272">
        <v>0</v>
      </c>
    </row>
    <row r="1318" spans="1:9" hidden="1" x14ac:dyDescent="0.2">
      <c r="A1318" s="271">
        <v>420535</v>
      </c>
      <c r="B1318" s="271" t="s">
        <v>1087</v>
      </c>
      <c r="C1318" s="272">
        <v>0</v>
      </c>
      <c r="D1318" s="272">
        <v>0</v>
      </c>
      <c r="E1318" s="272">
        <v>0</v>
      </c>
      <c r="F1318" s="272">
        <v>0</v>
      </c>
      <c r="G1318" s="272">
        <v>0</v>
      </c>
      <c r="H1318" s="272">
        <f t="shared" si="25"/>
        <v>0</v>
      </c>
      <c r="I1318" s="272">
        <v>0</v>
      </c>
    </row>
    <row r="1319" spans="1:9" hidden="1" x14ac:dyDescent="0.2">
      <c r="A1319" s="271">
        <v>420540</v>
      </c>
      <c r="B1319" s="271" t="s">
        <v>1088</v>
      </c>
      <c r="C1319" s="272">
        <v>0</v>
      </c>
      <c r="D1319" s="272">
        <v>0</v>
      </c>
      <c r="E1319" s="272">
        <v>0</v>
      </c>
      <c r="F1319" s="272">
        <v>0</v>
      </c>
      <c r="G1319" s="272">
        <v>0</v>
      </c>
      <c r="H1319" s="272">
        <f t="shared" si="25"/>
        <v>0</v>
      </c>
      <c r="I1319" s="272">
        <v>0</v>
      </c>
    </row>
    <row r="1320" spans="1:9" hidden="1" x14ac:dyDescent="0.2">
      <c r="A1320" s="271">
        <v>420545</v>
      </c>
      <c r="B1320" s="271" t="s">
        <v>1089</v>
      </c>
      <c r="C1320" s="272">
        <v>0</v>
      </c>
      <c r="D1320" s="272">
        <v>0</v>
      </c>
      <c r="E1320" s="272">
        <v>0</v>
      </c>
      <c r="F1320" s="272">
        <v>0</v>
      </c>
      <c r="G1320" s="272">
        <v>0</v>
      </c>
      <c r="H1320" s="272">
        <f t="shared" si="25"/>
        <v>0</v>
      </c>
      <c r="I1320" s="272">
        <v>0</v>
      </c>
    </row>
    <row r="1321" spans="1:9" hidden="1" x14ac:dyDescent="0.2">
      <c r="A1321" s="271">
        <v>420550</v>
      </c>
      <c r="B1321" s="271" t="s">
        <v>1090</v>
      </c>
      <c r="C1321" s="272">
        <v>0</v>
      </c>
      <c r="D1321" s="272">
        <v>0</v>
      </c>
      <c r="E1321" s="272">
        <v>0</v>
      </c>
      <c r="F1321" s="272">
        <v>0</v>
      </c>
      <c r="G1321" s="272">
        <v>0</v>
      </c>
      <c r="H1321" s="272">
        <f t="shared" si="25"/>
        <v>0</v>
      </c>
      <c r="I1321" s="272">
        <v>0</v>
      </c>
    </row>
    <row r="1322" spans="1:9" hidden="1" x14ac:dyDescent="0.2">
      <c r="A1322" s="271">
        <v>420551</v>
      </c>
      <c r="B1322" s="271" t="s">
        <v>1091</v>
      </c>
      <c r="C1322" s="272">
        <v>0</v>
      </c>
      <c r="D1322" s="272">
        <v>0</v>
      </c>
      <c r="E1322" s="272">
        <v>0</v>
      </c>
      <c r="F1322" s="272">
        <v>0</v>
      </c>
      <c r="G1322" s="272">
        <v>0</v>
      </c>
      <c r="H1322" s="272">
        <f t="shared" si="25"/>
        <v>0</v>
      </c>
      <c r="I1322" s="272">
        <v>0</v>
      </c>
    </row>
    <row r="1323" spans="1:9" hidden="1" x14ac:dyDescent="0.2">
      <c r="A1323" s="271">
        <v>420552</v>
      </c>
      <c r="B1323" s="271" t="s">
        <v>1092</v>
      </c>
      <c r="C1323" s="272">
        <v>0</v>
      </c>
      <c r="D1323" s="272">
        <v>0</v>
      </c>
      <c r="E1323" s="272">
        <v>0</v>
      </c>
      <c r="F1323" s="272">
        <v>0</v>
      </c>
      <c r="G1323" s="272">
        <v>0</v>
      </c>
      <c r="H1323" s="272">
        <f t="shared" si="25"/>
        <v>0</v>
      </c>
      <c r="I1323" s="272">
        <v>0</v>
      </c>
    </row>
    <row r="1324" spans="1:9" hidden="1" x14ac:dyDescent="0.2">
      <c r="A1324" s="271">
        <v>420555</v>
      </c>
      <c r="B1324" s="271" t="s">
        <v>1093</v>
      </c>
      <c r="C1324" s="272">
        <v>0</v>
      </c>
      <c r="D1324" s="272">
        <v>0</v>
      </c>
      <c r="E1324" s="272">
        <v>0</v>
      </c>
      <c r="F1324" s="272">
        <v>0</v>
      </c>
      <c r="G1324" s="272">
        <v>0</v>
      </c>
      <c r="H1324" s="272">
        <f t="shared" si="25"/>
        <v>0</v>
      </c>
      <c r="I1324" s="272">
        <v>0</v>
      </c>
    </row>
    <row r="1325" spans="1:9" hidden="1" x14ac:dyDescent="0.2">
      <c r="A1325" s="271">
        <v>420560</v>
      </c>
      <c r="B1325" s="271" t="s">
        <v>1094</v>
      </c>
      <c r="C1325" s="272">
        <v>0</v>
      </c>
      <c r="D1325" s="272">
        <v>0</v>
      </c>
      <c r="E1325" s="272">
        <v>0</v>
      </c>
      <c r="F1325" s="272">
        <v>0</v>
      </c>
      <c r="G1325" s="272">
        <v>0</v>
      </c>
      <c r="H1325" s="272">
        <f t="shared" si="25"/>
        <v>0</v>
      </c>
      <c r="I1325" s="272">
        <v>0</v>
      </c>
    </row>
    <row r="1326" spans="1:9" hidden="1" x14ac:dyDescent="0.2">
      <c r="A1326" s="271">
        <v>420565</v>
      </c>
      <c r="B1326" s="271" t="s">
        <v>1095</v>
      </c>
      <c r="C1326" s="272">
        <v>0</v>
      </c>
      <c r="D1326" s="272">
        <v>0</v>
      </c>
      <c r="E1326" s="272">
        <v>0</v>
      </c>
      <c r="F1326" s="272">
        <v>0</v>
      </c>
      <c r="G1326" s="272">
        <v>0</v>
      </c>
      <c r="H1326" s="272">
        <f t="shared" si="25"/>
        <v>0</v>
      </c>
      <c r="I1326" s="272">
        <v>0</v>
      </c>
    </row>
    <row r="1327" spans="1:9" hidden="1" x14ac:dyDescent="0.2">
      <c r="A1327" s="271">
        <v>420570</v>
      </c>
      <c r="B1327" s="271" t="s">
        <v>1096</v>
      </c>
      <c r="C1327" s="272">
        <v>0</v>
      </c>
      <c r="D1327" s="272">
        <v>0</v>
      </c>
      <c r="E1327" s="272">
        <v>0</v>
      </c>
      <c r="F1327" s="272">
        <v>0</v>
      </c>
      <c r="G1327" s="272">
        <v>0</v>
      </c>
      <c r="H1327" s="272">
        <f t="shared" si="25"/>
        <v>0</v>
      </c>
      <c r="I1327" s="272">
        <v>0</v>
      </c>
    </row>
    <row r="1328" spans="1:9" hidden="1" x14ac:dyDescent="0.2">
      <c r="A1328" s="271">
        <v>420595</v>
      </c>
      <c r="B1328" s="271" t="s">
        <v>646</v>
      </c>
      <c r="C1328" s="272">
        <v>38598.47</v>
      </c>
      <c r="D1328" s="272">
        <v>163984.03</v>
      </c>
      <c r="E1328" s="272">
        <v>44105.94</v>
      </c>
      <c r="F1328" s="272">
        <v>1567320.14</v>
      </c>
      <c r="G1328" s="272">
        <v>88986.3</v>
      </c>
      <c r="H1328" s="272">
        <f t="shared" si="25"/>
        <v>0</v>
      </c>
      <c r="I1328" s="272">
        <v>0</v>
      </c>
    </row>
    <row r="1329" spans="1:9" x14ac:dyDescent="0.2">
      <c r="A1329" s="269">
        <v>421000</v>
      </c>
      <c r="B1329" s="269" t="s">
        <v>1097</v>
      </c>
      <c r="C1329" s="270">
        <v>40805287.600000001</v>
      </c>
      <c r="D1329" s="270">
        <v>60979550.649999999</v>
      </c>
      <c r="E1329" s="270">
        <v>6279522.7699999996</v>
      </c>
      <c r="F1329" s="270">
        <v>7717368.4500000002</v>
      </c>
      <c r="G1329" s="270">
        <v>4602954.47</v>
      </c>
      <c r="H1329" s="270">
        <f t="shared" si="25"/>
        <v>7029600.4666666668</v>
      </c>
      <c r="I1329" s="270">
        <v>5272200.3499999996</v>
      </c>
    </row>
    <row r="1330" spans="1:9" x14ac:dyDescent="0.2">
      <c r="A1330" s="271">
        <v>421005</v>
      </c>
      <c r="B1330" s="271" t="s">
        <v>1098</v>
      </c>
      <c r="C1330" s="272">
        <v>7234127.5999999996</v>
      </c>
      <c r="D1330" s="272">
        <v>6158560.6500000004</v>
      </c>
      <c r="E1330" s="272">
        <v>6279522.7699999996</v>
      </c>
      <c r="F1330" s="272">
        <v>7717368.4500000002</v>
      </c>
      <c r="G1330" s="272">
        <v>4602954.47</v>
      </c>
      <c r="H1330" s="272">
        <f t="shared" si="25"/>
        <v>7029600.4666666668</v>
      </c>
      <c r="I1330" s="272">
        <v>5272200.3499999996</v>
      </c>
    </row>
    <row r="1331" spans="1:9" hidden="1" x14ac:dyDescent="0.2">
      <c r="A1331" s="271">
        <v>421010</v>
      </c>
      <c r="B1331" s="271" t="s">
        <v>1099</v>
      </c>
      <c r="C1331" s="272">
        <v>0</v>
      </c>
      <c r="D1331" s="272">
        <v>0</v>
      </c>
      <c r="E1331" s="272">
        <v>0</v>
      </c>
      <c r="F1331" s="272">
        <v>0</v>
      </c>
      <c r="G1331" s="272">
        <v>0</v>
      </c>
      <c r="H1331" s="272">
        <f t="shared" si="25"/>
        <v>0</v>
      </c>
      <c r="I1331" s="272">
        <v>0</v>
      </c>
    </row>
    <row r="1332" spans="1:9" hidden="1" x14ac:dyDescent="0.2">
      <c r="A1332" s="271">
        <v>421015</v>
      </c>
      <c r="B1332" s="271" t="s">
        <v>1081</v>
      </c>
      <c r="C1332" s="272">
        <v>0</v>
      </c>
      <c r="D1332" s="272">
        <v>0</v>
      </c>
      <c r="E1332" s="272">
        <v>0</v>
      </c>
      <c r="F1332" s="272">
        <v>0</v>
      </c>
      <c r="G1332" s="272">
        <v>0</v>
      </c>
      <c r="H1332" s="272">
        <f t="shared" si="25"/>
        <v>0</v>
      </c>
      <c r="I1332" s="272">
        <v>0</v>
      </c>
    </row>
    <row r="1333" spans="1:9" hidden="1" x14ac:dyDescent="0.2">
      <c r="A1333" s="271">
        <v>421020</v>
      </c>
      <c r="B1333" s="271" t="s">
        <v>1100</v>
      </c>
      <c r="C1333" s="272">
        <v>0</v>
      </c>
      <c r="D1333" s="272">
        <v>0</v>
      </c>
      <c r="E1333" s="272">
        <v>0</v>
      </c>
      <c r="F1333" s="272">
        <v>0</v>
      </c>
      <c r="G1333" s="272">
        <v>0</v>
      </c>
      <c r="H1333" s="272">
        <f t="shared" si="25"/>
        <v>0</v>
      </c>
      <c r="I1333" s="272">
        <v>0</v>
      </c>
    </row>
    <row r="1334" spans="1:9" hidden="1" x14ac:dyDescent="0.2">
      <c r="A1334" s="271">
        <v>421025</v>
      </c>
      <c r="B1334" s="271" t="s">
        <v>1101</v>
      </c>
      <c r="C1334" s="272">
        <v>0</v>
      </c>
      <c r="D1334" s="272">
        <v>0</v>
      </c>
      <c r="E1334" s="272">
        <v>0</v>
      </c>
      <c r="F1334" s="272">
        <v>0</v>
      </c>
      <c r="G1334" s="272">
        <v>0</v>
      </c>
      <c r="H1334" s="272">
        <f t="shared" si="25"/>
        <v>0</v>
      </c>
      <c r="I1334" s="272">
        <v>0</v>
      </c>
    </row>
    <row r="1335" spans="1:9" hidden="1" x14ac:dyDescent="0.2">
      <c r="A1335" s="271">
        <v>421030</v>
      </c>
      <c r="B1335" s="271" t="s">
        <v>1102</v>
      </c>
      <c r="C1335" s="272">
        <v>0</v>
      </c>
      <c r="D1335" s="272">
        <v>0</v>
      </c>
      <c r="E1335" s="272">
        <v>0</v>
      </c>
      <c r="F1335" s="272">
        <v>0</v>
      </c>
      <c r="G1335" s="272">
        <v>0</v>
      </c>
      <c r="H1335" s="272">
        <f t="shared" si="25"/>
        <v>0</v>
      </c>
      <c r="I1335" s="272">
        <v>0</v>
      </c>
    </row>
    <row r="1336" spans="1:9" hidden="1" x14ac:dyDescent="0.2">
      <c r="A1336" s="271">
        <v>421035</v>
      </c>
      <c r="B1336" s="271" t="s">
        <v>1103</v>
      </c>
      <c r="C1336" s="272">
        <v>0</v>
      </c>
      <c r="D1336" s="272">
        <v>0</v>
      </c>
      <c r="E1336" s="272">
        <v>0</v>
      </c>
      <c r="F1336" s="272">
        <v>0</v>
      </c>
      <c r="G1336" s="272">
        <v>0</v>
      </c>
      <c r="H1336" s="272">
        <f t="shared" si="25"/>
        <v>0</v>
      </c>
      <c r="I1336" s="272">
        <v>0</v>
      </c>
    </row>
    <row r="1337" spans="1:9" hidden="1" x14ac:dyDescent="0.2">
      <c r="A1337" s="271">
        <v>421036</v>
      </c>
      <c r="B1337" s="271" t="s">
        <v>1091</v>
      </c>
      <c r="C1337" s="272">
        <v>0</v>
      </c>
      <c r="D1337" s="272">
        <v>0</v>
      </c>
      <c r="E1337" s="272">
        <v>0</v>
      </c>
      <c r="F1337" s="272">
        <v>0</v>
      </c>
      <c r="G1337" s="272">
        <v>0</v>
      </c>
      <c r="H1337" s="272">
        <f t="shared" si="25"/>
        <v>0</v>
      </c>
      <c r="I1337" s="272">
        <v>0</v>
      </c>
    </row>
    <row r="1338" spans="1:9" hidden="1" x14ac:dyDescent="0.2">
      <c r="A1338" s="271">
        <v>421037</v>
      </c>
      <c r="B1338" s="271" t="s">
        <v>1092</v>
      </c>
      <c r="C1338" s="272">
        <v>33571160</v>
      </c>
      <c r="D1338" s="272">
        <v>54820990</v>
      </c>
      <c r="E1338" s="272">
        <v>0</v>
      </c>
      <c r="F1338" s="272">
        <v>0</v>
      </c>
      <c r="G1338" s="272">
        <v>0</v>
      </c>
      <c r="H1338" s="272">
        <f t="shared" si="25"/>
        <v>0</v>
      </c>
      <c r="I1338" s="272">
        <v>0</v>
      </c>
    </row>
    <row r="1339" spans="1:9" hidden="1" x14ac:dyDescent="0.2">
      <c r="A1339" s="271">
        <v>421038</v>
      </c>
      <c r="B1339" s="271" t="s">
        <v>1104</v>
      </c>
      <c r="C1339" s="272">
        <v>0</v>
      </c>
      <c r="D1339" s="272">
        <v>0</v>
      </c>
      <c r="E1339" s="272">
        <v>0</v>
      </c>
      <c r="F1339" s="272">
        <v>0</v>
      </c>
      <c r="G1339" s="272">
        <v>0</v>
      </c>
      <c r="H1339" s="272">
        <f t="shared" si="25"/>
        <v>0</v>
      </c>
      <c r="I1339" s="272">
        <v>0</v>
      </c>
    </row>
    <row r="1340" spans="1:9" x14ac:dyDescent="0.2">
      <c r="A1340" s="269">
        <v>422000</v>
      </c>
      <c r="B1340" s="269" t="s">
        <v>1105</v>
      </c>
      <c r="C1340" s="270">
        <v>8369587.9400000004</v>
      </c>
      <c r="D1340" s="270">
        <v>10374629</v>
      </c>
      <c r="E1340" s="270">
        <v>11862555</v>
      </c>
      <c r="F1340" s="270">
        <v>6881924</v>
      </c>
      <c r="G1340" s="270">
        <v>5443853</v>
      </c>
      <c r="H1340" s="270">
        <f t="shared" si="25"/>
        <v>5412890.666666667</v>
      </c>
      <c r="I1340" s="270">
        <v>4059668</v>
      </c>
    </row>
    <row r="1341" spans="1:9" hidden="1" x14ac:dyDescent="0.2">
      <c r="A1341" s="271">
        <v>422004</v>
      </c>
      <c r="B1341" s="271" t="s">
        <v>1106</v>
      </c>
      <c r="C1341" s="272">
        <v>0</v>
      </c>
      <c r="D1341" s="272">
        <v>0</v>
      </c>
      <c r="E1341" s="272">
        <v>0</v>
      </c>
      <c r="F1341" s="272">
        <v>0</v>
      </c>
      <c r="G1341" s="272">
        <v>0</v>
      </c>
      <c r="H1341" s="272">
        <f t="shared" si="25"/>
        <v>0</v>
      </c>
      <c r="I1341" s="272">
        <v>0</v>
      </c>
    </row>
    <row r="1342" spans="1:9" x14ac:dyDescent="0.2">
      <c r="A1342" s="271">
        <v>422005</v>
      </c>
      <c r="B1342" s="271" t="s">
        <v>1107</v>
      </c>
      <c r="C1342" s="272">
        <v>8369587.9400000004</v>
      </c>
      <c r="D1342" s="272">
        <v>10374629</v>
      </c>
      <c r="E1342" s="272">
        <v>11862555</v>
      </c>
      <c r="F1342" s="272">
        <v>6881924</v>
      </c>
      <c r="G1342" s="272">
        <v>5443853</v>
      </c>
      <c r="H1342" s="272">
        <f t="shared" si="25"/>
        <v>5412890.666666667</v>
      </c>
      <c r="I1342" s="272">
        <v>4059668</v>
      </c>
    </row>
    <row r="1343" spans="1:9" hidden="1" x14ac:dyDescent="0.2">
      <c r="A1343" s="271">
        <v>422010</v>
      </c>
      <c r="B1343" s="271" t="s">
        <v>1108</v>
      </c>
      <c r="C1343" s="272">
        <v>0</v>
      </c>
      <c r="D1343" s="272">
        <v>0</v>
      </c>
      <c r="E1343" s="272">
        <v>0</v>
      </c>
      <c r="F1343" s="272">
        <v>0</v>
      </c>
      <c r="G1343" s="272">
        <v>0</v>
      </c>
      <c r="H1343" s="272">
        <f t="shared" ref="H1343:H1406" si="26">+I1343/9*12</f>
        <v>0</v>
      </c>
      <c r="I1343" s="272">
        <v>0</v>
      </c>
    </row>
    <row r="1344" spans="1:9" x14ac:dyDescent="0.2">
      <c r="A1344" s="269">
        <v>422500</v>
      </c>
      <c r="B1344" s="269" t="s">
        <v>1109</v>
      </c>
      <c r="C1344" s="270">
        <v>23386845</v>
      </c>
      <c r="D1344" s="270">
        <v>13230018</v>
      </c>
      <c r="E1344" s="270">
        <v>21006465</v>
      </c>
      <c r="F1344" s="270">
        <v>26752846</v>
      </c>
      <c r="G1344" s="270">
        <v>38938635</v>
      </c>
      <c r="H1344" s="270">
        <f t="shared" si="26"/>
        <v>31148196</v>
      </c>
      <c r="I1344" s="270">
        <v>23361147</v>
      </c>
    </row>
    <row r="1345" spans="1:9" hidden="1" x14ac:dyDescent="0.2">
      <c r="A1345" s="271">
        <v>422501</v>
      </c>
      <c r="B1345" s="271" t="s">
        <v>1110</v>
      </c>
      <c r="C1345" s="272">
        <v>0</v>
      </c>
      <c r="D1345" s="272">
        <v>0</v>
      </c>
      <c r="E1345" s="272">
        <v>0</v>
      </c>
      <c r="F1345" s="272">
        <v>0</v>
      </c>
      <c r="G1345" s="272">
        <v>0</v>
      </c>
      <c r="H1345" s="272">
        <f t="shared" si="26"/>
        <v>0</v>
      </c>
      <c r="I1345" s="272">
        <v>0</v>
      </c>
    </row>
    <row r="1346" spans="1:9" hidden="1" x14ac:dyDescent="0.2">
      <c r="A1346" s="271">
        <v>422502</v>
      </c>
      <c r="B1346" s="271" t="s">
        <v>1111</v>
      </c>
      <c r="C1346" s="272">
        <v>0</v>
      </c>
      <c r="D1346" s="272">
        <v>0</v>
      </c>
      <c r="E1346" s="272">
        <v>0</v>
      </c>
      <c r="F1346" s="272">
        <v>0</v>
      </c>
      <c r="G1346" s="272">
        <v>0</v>
      </c>
      <c r="H1346" s="272">
        <f t="shared" si="26"/>
        <v>0</v>
      </c>
      <c r="I1346" s="272">
        <v>0</v>
      </c>
    </row>
    <row r="1347" spans="1:9" hidden="1" x14ac:dyDescent="0.2">
      <c r="A1347" s="271">
        <v>422503</v>
      </c>
      <c r="B1347" s="271" t="s">
        <v>1112</v>
      </c>
      <c r="C1347" s="272">
        <v>0</v>
      </c>
      <c r="D1347" s="272">
        <v>0</v>
      </c>
      <c r="E1347" s="272">
        <v>0</v>
      </c>
      <c r="F1347" s="272">
        <v>0</v>
      </c>
      <c r="G1347" s="272">
        <v>0</v>
      </c>
      <c r="H1347" s="272">
        <f t="shared" si="26"/>
        <v>0</v>
      </c>
      <c r="I1347" s="272">
        <v>0</v>
      </c>
    </row>
    <row r="1348" spans="1:9" hidden="1" x14ac:dyDescent="0.2">
      <c r="A1348" s="271">
        <v>422504</v>
      </c>
      <c r="B1348" s="271" t="s">
        <v>1113</v>
      </c>
      <c r="C1348" s="272">
        <v>0</v>
      </c>
      <c r="D1348" s="272">
        <v>0</v>
      </c>
      <c r="E1348" s="272">
        <v>0</v>
      </c>
      <c r="F1348" s="272">
        <v>0</v>
      </c>
      <c r="G1348" s="272">
        <v>0</v>
      </c>
      <c r="H1348" s="272">
        <f t="shared" si="26"/>
        <v>0</v>
      </c>
      <c r="I1348" s="272">
        <v>0</v>
      </c>
    </row>
    <row r="1349" spans="1:9" hidden="1" x14ac:dyDescent="0.2">
      <c r="A1349" s="271">
        <v>422505</v>
      </c>
      <c r="B1349" s="271" t="s">
        <v>1114</v>
      </c>
      <c r="C1349" s="272">
        <v>0</v>
      </c>
      <c r="D1349" s="272">
        <v>0</v>
      </c>
      <c r="E1349" s="272">
        <v>0</v>
      </c>
      <c r="F1349" s="272">
        <v>0</v>
      </c>
      <c r="G1349" s="272">
        <v>0</v>
      </c>
      <c r="H1349" s="272">
        <f t="shared" si="26"/>
        <v>0</v>
      </c>
      <c r="I1349" s="272">
        <v>0</v>
      </c>
    </row>
    <row r="1350" spans="1:9" hidden="1" x14ac:dyDescent="0.2">
      <c r="A1350" s="271">
        <v>422506</v>
      </c>
      <c r="B1350" s="271" t="s">
        <v>1115</v>
      </c>
      <c r="C1350" s="272">
        <v>0</v>
      </c>
      <c r="D1350" s="272">
        <v>0</v>
      </c>
      <c r="E1350" s="272">
        <v>0</v>
      </c>
      <c r="F1350" s="272">
        <v>0</v>
      </c>
      <c r="G1350" s="272">
        <v>0</v>
      </c>
      <c r="H1350" s="272">
        <f t="shared" si="26"/>
        <v>0</v>
      </c>
      <c r="I1350" s="272">
        <v>0</v>
      </c>
    </row>
    <row r="1351" spans="1:9" hidden="1" x14ac:dyDescent="0.2">
      <c r="A1351" s="271">
        <v>422507</v>
      </c>
      <c r="B1351" s="271" t="s">
        <v>1116</v>
      </c>
      <c r="C1351" s="272">
        <v>0</v>
      </c>
      <c r="D1351" s="272">
        <v>0</v>
      </c>
      <c r="E1351" s="272">
        <v>0</v>
      </c>
      <c r="F1351" s="272">
        <v>0</v>
      </c>
      <c r="G1351" s="272">
        <v>0</v>
      </c>
      <c r="H1351" s="272">
        <f t="shared" si="26"/>
        <v>0</v>
      </c>
      <c r="I1351" s="272">
        <v>0</v>
      </c>
    </row>
    <row r="1352" spans="1:9" hidden="1" x14ac:dyDescent="0.2">
      <c r="A1352" s="271">
        <v>422508</v>
      </c>
      <c r="B1352" s="271" t="s">
        <v>1117</v>
      </c>
      <c r="C1352" s="272">
        <v>0</v>
      </c>
      <c r="D1352" s="272">
        <v>0</v>
      </c>
      <c r="E1352" s="272">
        <v>0</v>
      </c>
      <c r="F1352" s="272">
        <v>0</v>
      </c>
      <c r="G1352" s="272">
        <v>0</v>
      </c>
      <c r="H1352" s="272">
        <f t="shared" si="26"/>
        <v>0</v>
      </c>
      <c r="I1352" s="272">
        <v>0</v>
      </c>
    </row>
    <row r="1353" spans="1:9" hidden="1" x14ac:dyDescent="0.2">
      <c r="A1353" s="271">
        <v>422509</v>
      </c>
      <c r="B1353" s="271" t="s">
        <v>1118</v>
      </c>
      <c r="C1353" s="272">
        <v>0</v>
      </c>
      <c r="D1353" s="272">
        <v>0</v>
      </c>
      <c r="E1353" s="272">
        <v>0</v>
      </c>
      <c r="F1353" s="272">
        <v>0</v>
      </c>
      <c r="G1353" s="272">
        <v>0</v>
      </c>
      <c r="H1353" s="272">
        <f t="shared" si="26"/>
        <v>0</v>
      </c>
      <c r="I1353" s="272">
        <v>0</v>
      </c>
    </row>
    <row r="1354" spans="1:9" hidden="1" x14ac:dyDescent="0.2">
      <c r="A1354" s="271">
        <v>422510</v>
      </c>
      <c r="B1354" s="271" t="s">
        <v>1119</v>
      </c>
      <c r="C1354" s="272">
        <v>0</v>
      </c>
      <c r="D1354" s="272">
        <v>0</v>
      </c>
      <c r="E1354" s="272">
        <v>0</v>
      </c>
      <c r="F1354" s="272">
        <v>0</v>
      </c>
      <c r="G1354" s="272">
        <v>0</v>
      </c>
      <c r="H1354" s="272">
        <f t="shared" si="26"/>
        <v>0</v>
      </c>
      <c r="I1354" s="272">
        <v>0</v>
      </c>
    </row>
    <row r="1355" spans="1:9" hidden="1" x14ac:dyDescent="0.2">
      <c r="A1355" s="271">
        <v>422511</v>
      </c>
      <c r="B1355" s="271" t="s">
        <v>1120</v>
      </c>
      <c r="C1355" s="272">
        <v>0</v>
      </c>
      <c r="D1355" s="272">
        <v>0</v>
      </c>
      <c r="E1355" s="272">
        <v>0</v>
      </c>
      <c r="F1355" s="272">
        <v>0</v>
      </c>
      <c r="G1355" s="272">
        <v>0</v>
      </c>
      <c r="H1355" s="272">
        <f t="shared" si="26"/>
        <v>0</v>
      </c>
      <c r="I1355" s="272">
        <v>0</v>
      </c>
    </row>
    <row r="1356" spans="1:9" x14ac:dyDescent="0.2">
      <c r="A1356" s="271">
        <v>422512</v>
      </c>
      <c r="B1356" s="271" t="s">
        <v>1121</v>
      </c>
      <c r="C1356" s="272">
        <v>19998720</v>
      </c>
      <c r="D1356" s="272">
        <v>3428036</v>
      </c>
      <c r="E1356" s="272">
        <v>18494448</v>
      </c>
      <c r="F1356" s="272">
        <v>21357401</v>
      </c>
      <c r="G1356" s="272">
        <v>35918495</v>
      </c>
      <c r="H1356" s="272">
        <f t="shared" si="26"/>
        <v>25981973.333333336</v>
      </c>
      <c r="I1356" s="272">
        <v>19486480</v>
      </c>
    </row>
    <row r="1357" spans="1:9" x14ac:dyDescent="0.2">
      <c r="A1357" s="271">
        <v>422513</v>
      </c>
      <c r="B1357" s="271" t="s">
        <v>1122</v>
      </c>
      <c r="C1357" s="272">
        <v>716176</v>
      </c>
      <c r="D1357" s="272">
        <v>315978</v>
      </c>
      <c r="E1357" s="272">
        <v>2512017</v>
      </c>
      <c r="F1357" s="272">
        <v>1393684</v>
      </c>
      <c r="G1357" s="272">
        <v>3020140</v>
      </c>
      <c r="H1357" s="272">
        <f t="shared" si="26"/>
        <v>2752605.3333333335</v>
      </c>
      <c r="I1357" s="272">
        <v>2064454</v>
      </c>
    </row>
    <row r="1358" spans="1:9" hidden="1" x14ac:dyDescent="0.2">
      <c r="A1358" s="271">
        <v>422514</v>
      </c>
      <c r="B1358" s="271" t="s">
        <v>1123</v>
      </c>
      <c r="C1358" s="272">
        <v>0</v>
      </c>
      <c r="D1358" s="272">
        <v>0</v>
      </c>
      <c r="E1358" s="272">
        <v>0</v>
      </c>
      <c r="F1358" s="272">
        <v>0</v>
      </c>
      <c r="G1358" s="272">
        <v>0</v>
      </c>
      <c r="H1358" s="272">
        <f t="shared" si="26"/>
        <v>0</v>
      </c>
      <c r="I1358" s="272">
        <v>0</v>
      </c>
    </row>
    <row r="1359" spans="1:9" hidden="1" x14ac:dyDescent="0.2">
      <c r="A1359" s="271">
        <v>422515</v>
      </c>
      <c r="B1359" s="271" t="s">
        <v>1124</v>
      </c>
      <c r="C1359" s="272">
        <v>0</v>
      </c>
      <c r="D1359" s="272">
        <v>0</v>
      </c>
      <c r="E1359" s="272">
        <v>0</v>
      </c>
      <c r="F1359" s="272">
        <v>0</v>
      </c>
      <c r="G1359" s="272">
        <v>0</v>
      </c>
      <c r="H1359" s="272">
        <f t="shared" si="26"/>
        <v>0</v>
      </c>
      <c r="I1359" s="272">
        <v>0</v>
      </c>
    </row>
    <row r="1360" spans="1:9" hidden="1" x14ac:dyDescent="0.2">
      <c r="A1360" s="271">
        <v>422516</v>
      </c>
      <c r="B1360" s="271" t="s">
        <v>1125</v>
      </c>
      <c r="C1360" s="272">
        <v>0</v>
      </c>
      <c r="D1360" s="272">
        <v>0</v>
      </c>
      <c r="E1360" s="272">
        <v>0</v>
      </c>
      <c r="F1360" s="272">
        <v>0</v>
      </c>
      <c r="G1360" s="272">
        <v>0</v>
      </c>
      <c r="H1360" s="272">
        <f t="shared" si="26"/>
        <v>0</v>
      </c>
      <c r="I1360" s="272">
        <v>0</v>
      </c>
    </row>
    <row r="1361" spans="1:9" hidden="1" x14ac:dyDescent="0.2">
      <c r="A1361" s="271">
        <v>422517</v>
      </c>
      <c r="B1361" s="271" t="s">
        <v>1126</v>
      </c>
      <c r="C1361" s="272">
        <v>0</v>
      </c>
      <c r="D1361" s="272">
        <v>0</v>
      </c>
      <c r="E1361" s="272">
        <v>0</v>
      </c>
      <c r="F1361" s="272">
        <v>0</v>
      </c>
      <c r="G1361" s="272">
        <v>0</v>
      </c>
      <c r="H1361" s="272">
        <f t="shared" si="26"/>
        <v>0</v>
      </c>
      <c r="I1361" s="272">
        <v>0</v>
      </c>
    </row>
    <row r="1362" spans="1:9" hidden="1" x14ac:dyDescent="0.2">
      <c r="A1362" s="271">
        <v>422518</v>
      </c>
      <c r="B1362" s="271" t="s">
        <v>1127</v>
      </c>
      <c r="C1362" s="272">
        <v>0</v>
      </c>
      <c r="D1362" s="272">
        <v>0</v>
      </c>
      <c r="E1362" s="272">
        <v>0</v>
      </c>
      <c r="F1362" s="272">
        <v>0</v>
      </c>
      <c r="G1362" s="272">
        <v>0</v>
      </c>
      <c r="H1362" s="272">
        <f t="shared" si="26"/>
        <v>0</v>
      </c>
      <c r="I1362" s="272">
        <v>0</v>
      </c>
    </row>
    <row r="1363" spans="1:9" hidden="1" x14ac:dyDescent="0.2">
      <c r="A1363" s="271">
        <v>422519</v>
      </c>
      <c r="B1363" s="271" t="s">
        <v>1128</v>
      </c>
      <c r="C1363" s="272">
        <v>0</v>
      </c>
      <c r="D1363" s="272">
        <v>0</v>
      </c>
      <c r="E1363" s="272">
        <v>0</v>
      </c>
      <c r="F1363" s="272">
        <v>0</v>
      </c>
      <c r="G1363" s="272">
        <v>0</v>
      </c>
      <c r="H1363" s="272">
        <f t="shared" si="26"/>
        <v>0</v>
      </c>
      <c r="I1363" s="272">
        <v>0</v>
      </c>
    </row>
    <row r="1364" spans="1:9" hidden="1" x14ac:dyDescent="0.2">
      <c r="A1364" s="271">
        <v>422520</v>
      </c>
      <c r="B1364" s="271" t="s">
        <v>1129</v>
      </c>
      <c r="C1364" s="272">
        <v>0</v>
      </c>
      <c r="D1364" s="272">
        <v>0</v>
      </c>
      <c r="E1364" s="272">
        <v>0</v>
      </c>
      <c r="F1364" s="272">
        <v>0</v>
      </c>
      <c r="G1364" s="272">
        <v>0</v>
      </c>
      <c r="H1364" s="272">
        <f t="shared" si="26"/>
        <v>0</v>
      </c>
      <c r="I1364" s="272">
        <v>0</v>
      </c>
    </row>
    <row r="1365" spans="1:9" hidden="1" x14ac:dyDescent="0.2">
      <c r="A1365" s="271">
        <v>422521</v>
      </c>
      <c r="B1365" s="271" t="s">
        <v>1130</v>
      </c>
      <c r="C1365" s="272">
        <v>0</v>
      </c>
      <c r="D1365" s="272">
        <v>0</v>
      </c>
      <c r="E1365" s="272">
        <v>0</v>
      </c>
      <c r="F1365" s="272">
        <v>0</v>
      </c>
      <c r="G1365" s="272">
        <v>0</v>
      </c>
      <c r="H1365" s="272">
        <f t="shared" si="26"/>
        <v>0</v>
      </c>
      <c r="I1365" s="272">
        <v>0</v>
      </c>
    </row>
    <row r="1366" spans="1:9" hidden="1" x14ac:dyDescent="0.2">
      <c r="A1366" s="271">
        <v>422522</v>
      </c>
      <c r="B1366" s="271" t="s">
        <v>1131</v>
      </c>
      <c r="C1366" s="272">
        <v>0</v>
      </c>
      <c r="D1366" s="272">
        <v>0</v>
      </c>
      <c r="E1366" s="272">
        <v>0</v>
      </c>
      <c r="F1366" s="272">
        <v>0</v>
      </c>
      <c r="G1366" s="272">
        <v>0</v>
      </c>
      <c r="H1366" s="272">
        <f t="shared" si="26"/>
        <v>0</v>
      </c>
      <c r="I1366" s="272">
        <v>0</v>
      </c>
    </row>
    <row r="1367" spans="1:9" hidden="1" x14ac:dyDescent="0.2">
      <c r="A1367" s="271">
        <v>422523</v>
      </c>
      <c r="B1367" s="271" t="s">
        <v>1132</v>
      </c>
      <c r="C1367" s="272">
        <v>0</v>
      </c>
      <c r="D1367" s="272">
        <v>0</v>
      </c>
      <c r="E1367" s="272">
        <v>0</v>
      </c>
      <c r="F1367" s="272">
        <v>0</v>
      </c>
      <c r="G1367" s="272">
        <v>0</v>
      </c>
      <c r="H1367" s="272">
        <f t="shared" si="26"/>
        <v>0</v>
      </c>
      <c r="I1367" s="272">
        <v>0</v>
      </c>
    </row>
    <row r="1368" spans="1:9" x14ac:dyDescent="0.2">
      <c r="A1368" s="271">
        <v>422524</v>
      </c>
      <c r="B1368" s="271" t="s">
        <v>1133</v>
      </c>
      <c r="C1368" s="272">
        <v>2356790</v>
      </c>
      <c r="D1368" s="272">
        <v>2254233</v>
      </c>
      <c r="E1368" s="272">
        <v>0</v>
      </c>
      <c r="F1368" s="272">
        <v>2246347</v>
      </c>
      <c r="G1368" s="272">
        <v>0</v>
      </c>
      <c r="H1368" s="272">
        <f t="shared" si="26"/>
        <v>1610172</v>
      </c>
      <c r="I1368" s="272">
        <v>1207629</v>
      </c>
    </row>
    <row r="1369" spans="1:9" hidden="1" x14ac:dyDescent="0.2">
      <c r="A1369" s="271">
        <v>422525</v>
      </c>
      <c r="B1369" s="271" t="s">
        <v>1134</v>
      </c>
      <c r="C1369" s="272">
        <v>0</v>
      </c>
      <c r="D1369" s="272">
        <v>0</v>
      </c>
      <c r="E1369" s="272">
        <v>0</v>
      </c>
      <c r="F1369" s="272">
        <v>0</v>
      </c>
      <c r="G1369" s="272">
        <v>0</v>
      </c>
      <c r="H1369" s="272">
        <f t="shared" si="26"/>
        <v>0</v>
      </c>
      <c r="I1369" s="272">
        <v>0</v>
      </c>
    </row>
    <row r="1370" spans="1:9" hidden="1" x14ac:dyDescent="0.2">
      <c r="A1370" s="271">
        <v>422526</v>
      </c>
      <c r="B1370" s="271" t="s">
        <v>1135</v>
      </c>
      <c r="C1370" s="272">
        <v>0</v>
      </c>
      <c r="D1370" s="272">
        <v>0</v>
      </c>
      <c r="E1370" s="272">
        <v>0</v>
      </c>
      <c r="F1370" s="272">
        <v>0</v>
      </c>
      <c r="G1370" s="272">
        <v>0</v>
      </c>
      <c r="H1370" s="272">
        <f t="shared" si="26"/>
        <v>0</v>
      </c>
      <c r="I1370" s="272">
        <v>0</v>
      </c>
    </row>
    <row r="1371" spans="1:9" hidden="1" x14ac:dyDescent="0.2">
      <c r="A1371" s="271">
        <v>422527</v>
      </c>
      <c r="B1371" s="271" t="s">
        <v>1136</v>
      </c>
      <c r="C1371" s="272">
        <v>0</v>
      </c>
      <c r="D1371" s="272">
        <v>0</v>
      </c>
      <c r="E1371" s="272">
        <v>0</v>
      </c>
      <c r="F1371" s="272">
        <v>0</v>
      </c>
      <c r="G1371" s="272">
        <v>0</v>
      </c>
      <c r="H1371" s="272">
        <f t="shared" si="26"/>
        <v>0</v>
      </c>
      <c r="I1371" s="272">
        <v>0</v>
      </c>
    </row>
    <row r="1372" spans="1:9" hidden="1" x14ac:dyDescent="0.2">
      <c r="A1372" s="271">
        <v>422528</v>
      </c>
      <c r="B1372" s="271" t="s">
        <v>1137</v>
      </c>
      <c r="C1372" s="272">
        <v>0</v>
      </c>
      <c r="D1372" s="272">
        <v>0</v>
      </c>
      <c r="E1372" s="272">
        <v>0</v>
      </c>
      <c r="F1372" s="272">
        <v>0</v>
      </c>
      <c r="G1372" s="272">
        <v>0</v>
      </c>
      <c r="H1372" s="272">
        <f t="shared" si="26"/>
        <v>0</v>
      </c>
      <c r="I1372" s="272">
        <v>0</v>
      </c>
    </row>
    <row r="1373" spans="1:9" hidden="1" x14ac:dyDescent="0.2">
      <c r="A1373" s="271">
        <v>422529</v>
      </c>
      <c r="B1373" s="271" t="s">
        <v>1138</v>
      </c>
      <c r="C1373" s="272">
        <v>0</v>
      </c>
      <c r="D1373" s="272">
        <v>0</v>
      </c>
      <c r="E1373" s="272">
        <v>0</v>
      </c>
      <c r="F1373" s="272">
        <v>0</v>
      </c>
      <c r="G1373" s="272">
        <v>0</v>
      </c>
      <c r="H1373" s="272">
        <f t="shared" si="26"/>
        <v>0</v>
      </c>
      <c r="I1373" s="272">
        <v>0</v>
      </c>
    </row>
    <row r="1374" spans="1:9" hidden="1" x14ac:dyDescent="0.2">
      <c r="A1374" s="271">
        <v>422530</v>
      </c>
      <c r="B1374" s="271" t="s">
        <v>1139</v>
      </c>
      <c r="C1374" s="272">
        <v>0</v>
      </c>
      <c r="D1374" s="272">
        <v>0</v>
      </c>
      <c r="E1374" s="272">
        <v>0</v>
      </c>
      <c r="F1374" s="272">
        <v>0</v>
      </c>
      <c r="G1374" s="272">
        <v>0</v>
      </c>
      <c r="H1374" s="272">
        <f t="shared" si="26"/>
        <v>0</v>
      </c>
      <c r="I1374" s="272">
        <v>0</v>
      </c>
    </row>
    <row r="1375" spans="1:9" hidden="1" x14ac:dyDescent="0.2">
      <c r="A1375" s="271">
        <v>422531</v>
      </c>
      <c r="B1375" s="271" t="s">
        <v>1140</v>
      </c>
      <c r="C1375" s="272">
        <v>0</v>
      </c>
      <c r="D1375" s="272">
        <v>0</v>
      </c>
      <c r="E1375" s="272">
        <v>0</v>
      </c>
      <c r="F1375" s="272">
        <v>0</v>
      </c>
      <c r="G1375" s="272">
        <v>0</v>
      </c>
      <c r="H1375" s="272">
        <f t="shared" si="26"/>
        <v>0</v>
      </c>
      <c r="I1375" s="272">
        <v>0</v>
      </c>
    </row>
    <row r="1376" spans="1:9" hidden="1" x14ac:dyDescent="0.2">
      <c r="A1376" s="271">
        <v>422532</v>
      </c>
      <c r="B1376" s="271" t="s">
        <v>1141</v>
      </c>
      <c r="C1376" s="272">
        <v>0</v>
      </c>
      <c r="D1376" s="272">
        <v>0</v>
      </c>
      <c r="E1376" s="272">
        <v>0</v>
      </c>
      <c r="F1376" s="272">
        <v>0</v>
      </c>
      <c r="G1376" s="272">
        <v>0</v>
      </c>
      <c r="H1376" s="272">
        <f t="shared" si="26"/>
        <v>0</v>
      </c>
      <c r="I1376" s="272">
        <v>0</v>
      </c>
    </row>
    <row r="1377" spans="1:9" hidden="1" x14ac:dyDescent="0.2">
      <c r="A1377" s="271">
        <v>422533</v>
      </c>
      <c r="B1377" s="271" t="s">
        <v>1142</v>
      </c>
      <c r="C1377" s="272">
        <v>0</v>
      </c>
      <c r="D1377" s="272">
        <v>0</v>
      </c>
      <c r="E1377" s="272">
        <v>0</v>
      </c>
      <c r="F1377" s="272">
        <v>0</v>
      </c>
      <c r="G1377" s="272">
        <v>0</v>
      </c>
      <c r="H1377" s="272">
        <f t="shared" si="26"/>
        <v>0</v>
      </c>
      <c r="I1377" s="272">
        <v>0</v>
      </c>
    </row>
    <row r="1378" spans="1:9" hidden="1" x14ac:dyDescent="0.2">
      <c r="A1378" s="271">
        <v>422534</v>
      </c>
      <c r="B1378" s="271" t="s">
        <v>1143</v>
      </c>
      <c r="C1378" s="272">
        <v>0</v>
      </c>
      <c r="D1378" s="272">
        <v>0</v>
      </c>
      <c r="E1378" s="272">
        <v>0</v>
      </c>
      <c r="F1378" s="272">
        <v>0</v>
      </c>
      <c r="G1378" s="272">
        <v>0</v>
      </c>
      <c r="H1378" s="272">
        <f t="shared" si="26"/>
        <v>0</v>
      </c>
      <c r="I1378" s="272">
        <v>0</v>
      </c>
    </row>
    <row r="1379" spans="1:9" hidden="1" x14ac:dyDescent="0.2">
      <c r="A1379" s="271">
        <v>422535</v>
      </c>
      <c r="B1379" s="271" t="s">
        <v>1144</v>
      </c>
      <c r="C1379" s="272">
        <v>0</v>
      </c>
      <c r="D1379" s="272">
        <v>0</v>
      </c>
      <c r="E1379" s="272">
        <v>0</v>
      </c>
      <c r="F1379" s="272">
        <v>0</v>
      </c>
      <c r="G1379" s="272">
        <v>0</v>
      </c>
      <c r="H1379" s="272">
        <f t="shared" si="26"/>
        <v>0</v>
      </c>
      <c r="I1379" s="272">
        <v>0</v>
      </c>
    </row>
    <row r="1380" spans="1:9" hidden="1" x14ac:dyDescent="0.2">
      <c r="A1380" s="271">
        <v>422536</v>
      </c>
      <c r="B1380" s="271" t="s">
        <v>1145</v>
      </c>
      <c r="C1380" s="272">
        <v>0</v>
      </c>
      <c r="D1380" s="272">
        <v>0</v>
      </c>
      <c r="E1380" s="272">
        <v>0</v>
      </c>
      <c r="F1380" s="272">
        <v>0</v>
      </c>
      <c r="G1380" s="272">
        <v>0</v>
      </c>
      <c r="H1380" s="272">
        <f t="shared" si="26"/>
        <v>0</v>
      </c>
      <c r="I1380" s="272">
        <v>0</v>
      </c>
    </row>
    <row r="1381" spans="1:9" hidden="1" x14ac:dyDescent="0.2">
      <c r="A1381" s="271">
        <v>422537</v>
      </c>
      <c r="B1381" s="271" t="s">
        <v>1146</v>
      </c>
      <c r="C1381" s="272">
        <v>0</v>
      </c>
      <c r="D1381" s="272">
        <v>0</v>
      </c>
      <c r="E1381" s="272">
        <v>0</v>
      </c>
      <c r="F1381" s="272">
        <v>0</v>
      </c>
      <c r="G1381" s="272">
        <v>0</v>
      </c>
      <c r="H1381" s="272">
        <f t="shared" si="26"/>
        <v>0</v>
      </c>
      <c r="I1381" s="272">
        <v>0</v>
      </c>
    </row>
    <row r="1382" spans="1:9" x14ac:dyDescent="0.2">
      <c r="A1382" s="271">
        <v>422538</v>
      </c>
      <c r="B1382" s="271" t="s">
        <v>1147</v>
      </c>
      <c r="C1382" s="272">
        <v>315159</v>
      </c>
      <c r="D1382" s="272">
        <v>7231771</v>
      </c>
      <c r="E1382" s="272">
        <v>0</v>
      </c>
      <c r="F1382" s="272">
        <v>1755414</v>
      </c>
      <c r="G1382" s="272">
        <v>0</v>
      </c>
      <c r="H1382" s="272">
        <f t="shared" si="26"/>
        <v>803445.33333333337</v>
      </c>
      <c r="I1382" s="272">
        <v>602584</v>
      </c>
    </row>
    <row r="1383" spans="1:9" hidden="1" x14ac:dyDescent="0.2">
      <c r="A1383" s="271">
        <v>422539</v>
      </c>
      <c r="B1383" s="271" t="s">
        <v>1148</v>
      </c>
      <c r="C1383" s="272">
        <v>0</v>
      </c>
      <c r="D1383" s="272">
        <v>0</v>
      </c>
      <c r="E1383" s="272">
        <v>0</v>
      </c>
      <c r="F1383" s="272">
        <v>0</v>
      </c>
      <c r="G1383" s="272">
        <v>0</v>
      </c>
      <c r="H1383" s="272">
        <f t="shared" si="26"/>
        <v>0</v>
      </c>
      <c r="I1383" s="272">
        <v>0</v>
      </c>
    </row>
    <row r="1384" spans="1:9" hidden="1" x14ac:dyDescent="0.2">
      <c r="A1384" s="271">
        <v>422540</v>
      </c>
      <c r="B1384" s="271" t="s">
        <v>1149</v>
      </c>
      <c r="C1384" s="272">
        <v>0</v>
      </c>
      <c r="D1384" s="272">
        <v>0</v>
      </c>
      <c r="E1384" s="272">
        <v>0</v>
      </c>
      <c r="F1384" s="272">
        <v>0</v>
      </c>
      <c r="G1384" s="272">
        <v>0</v>
      </c>
      <c r="H1384" s="272">
        <f t="shared" si="26"/>
        <v>0</v>
      </c>
      <c r="I1384" s="272">
        <v>0</v>
      </c>
    </row>
    <row r="1385" spans="1:9" hidden="1" x14ac:dyDescent="0.2">
      <c r="A1385" s="271">
        <v>422541</v>
      </c>
      <c r="B1385" s="271" t="s">
        <v>1150</v>
      </c>
      <c r="C1385" s="272">
        <v>0</v>
      </c>
      <c r="D1385" s="272">
        <v>0</v>
      </c>
      <c r="E1385" s="272">
        <v>0</v>
      </c>
      <c r="F1385" s="272">
        <v>0</v>
      </c>
      <c r="G1385" s="272">
        <v>0</v>
      </c>
      <c r="H1385" s="272">
        <f t="shared" si="26"/>
        <v>0</v>
      </c>
      <c r="I1385" s="272">
        <v>0</v>
      </c>
    </row>
    <row r="1386" spans="1:9" hidden="1" x14ac:dyDescent="0.2">
      <c r="A1386" s="271">
        <v>422542</v>
      </c>
      <c r="B1386" s="271" t="s">
        <v>1151</v>
      </c>
      <c r="C1386" s="272">
        <v>0</v>
      </c>
      <c r="D1386" s="272">
        <v>0</v>
      </c>
      <c r="E1386" s="272">
        <v>0</v>
      </c>
      <c r="F1386" s="272">
        <v>0</v>
      </c>
      <c r="G1386" s="272">
        <v>0</v>
      </c>
      <c r="H1386" s="272">
        <f t="shared" si="26"/>
        <v>0</v>
      </c>
      <c r="I1386" s="272">
        <v>0</v>
      </c>
    </row>
    <row r="1387" spans="1:9" hidden="1" x14ac:dyDescent="0.2">
      <c r="A1387" s="271">
        <v>422543</v>
      </c>
      <c r="B1387" s="271" t="s">
        <v>1152</v>
      </c>
      <c r="C1387" s="272">
        <v>0</v>
      </c>
      <c r="D1387" s="272">
        <v>0</v>
      </c>
      <c r="E1387" s="272">
        <v>0</v>
      </c>
      <c r="F1387" s="272">
        <v>0</v>
      </c>
      <c r="G1387" s="272">
        <v>0</v>
      </c>
      <c r="H1387" s="272">
        <f t="shared" si="26"/>
        <v>0</v>
      </c>
      <c r="I1387" s="272">
        <v>0</v>
      </c>
    </row>
    <row r="1388" spans="1:9" hidden="1" x14ac:dyDescent="0.2">
      <c r="A1388" s="271">
        <v>422544</v>
      </c>
      <c r="B1388" s="271" t="s">
        <v>1153</v>
      </c>
      <c r="C1388" s="272">
        <v>0</v>
      </c>
      <c r="D1388" s="272">
        <v>0</v>
      </c>
      <c r="E1388" s="272">
        <v>0</v>
      </c>
      <c r="F1388" s="272">
        <v>0</v>
      </c>
      <c r="G1388" s="272">
        <v>0</v>
      </c>
      <c r="H1388" s="272">
        <f t="shared" si="26"/>
        <v>0</v>
      </c>
      <c r="I1388" s="272">
        <v>0</v>
      </c>
    </row>
    <row r="1389" spans="1:9" hidden="1" x14ac:dyDescent="0.2">
      <c r="A1389" s="271">
        <v>422545</v>
      </c>
      <c r="B1389" s="271" t="s">
        <v>1154</v>
      </c>
      <c r="C1389" s="272">
        <v>0</v>
      </c>
      <c r="D1389" s="272">
        <v>0</v>
      </c>
      <c r="E1389" s="272">
        <v>0</v>
      </c>
      <c r="F1389" s="272">
        <v>0</v>
      </c>
      <c r="G1389" s="272">
        <v>0</v>
      </c>
      <c r="H1389" s="272">
        <f t="shared" si="26"/>
        <v>0</v>
      </c>
      <c r="I1389" s="272">
        <v>0</v>
      </c>
    </row>
    <row r="1390" spans="1:9" hidden="1" x14ac:dyDescent="0.2">
      <c r="A1390" s="271">
        <v>422546</v>
      </c>
      <c r="B1390" s="271" t="s">
        <v>1155</v>
      </c>
      <c r="C1390" s="272">
        <v>0</v>
      </c>
      <c r="D1390" s="272">
        <v>0</v>
      </c>
      <c r="E1390" s="272">
        <v>0</v>
      </c>
      <c r="F1390" s="272">
        <v>0</v>
      </c>
      <c r="G1390" s="272">
        <v>0</v>
      </c>
      <c r="H1390" s="272">
        <f t="shared" si="26"/>
        <v>0</v>
      </c>
      <c r="I1390" s="272">
        <v>0</v>
      </c>
    </row>
    <row r="1391" spans="1:9" hidden="1" x14ac:dyDescent="0.2">
      <c r="A1391" s="271">
        <v>422547</v>
      </c>
      <c r="B1391" s="271" t="s">
        <v>1091</v>
      </c>
      <c r="C1391" s="272">
        <v>0</v>
      </c>
      <c r="D1391" s="272">
        <v>0</v>
      </c>
      <c r="E1391" s="272">
        <v>0</v>
      </c>
      <c r="F1391" s="272">
        <v>0</v>
      </c>
      <c r="G1391" s="272">
        <v>0</v>
      </c>
      <c r="H1391" s="272">
        <f t="shared" si="26"/>
        <v>0</v>
      </c>
      <c r="I1391" s="272">
        <v>0</v>
      </c>
    </row>
    <row r="1392" spans="1:9" hidden="1" x14ac:dyDescent="0.2">
      <c r="A1392" s="271">
        <v>422548</v>
      </c>
      <c r="B1392" s="271" t="s">
        <v>1092</v>
      </c>
      <c r="C1392" s="272">
        <v>0</v>
      </c>
      <c r="D1392" s="272">
        <v>0</v>
      </c>
      <c r="E1392" s="272">
        <v>0</v>
      </c>
      <c r="F1392" s="272">
        <v>0</v>
      </c>
      <c r="G1392" s="272">
        <v>0</v>
      </c>
      <c r="H1392" s="272">
        <f t="shared" si="26"/>
        <v>0</v>
      </c>
      <c r="I1392" s="272">
        <v>0</v>
      </c>
    </row>
    <row r="1393" spans="1:9" x14ac:dyDescent="0.2">
      <c r="A1393" s="269">
        <v>423000</v>
      </c>
      <c r="B1393" s="269" t="s">
        <v>1156</v>
      </c>
      <c r="C1393" s="270">
        <v>0</v>
      </c>
      <c r="D1393" s="270">
        <v>3761417</v>
      </c>
      <c r="E1393" s="270">
        <v>0</v>
      </c>
      <c r="F1393" s="270">
        <v>0</v>
      </c>
      <c r="G1393" s="270">
        <v>970589.71</v>
      </c>
      <c r="H1393" s="270">
        <f t="shared" si="26"/>
        <v>9301800.2799999993</v>
      </c>
      <c r="I1393" s="270">
        <v>6976350.21</v>
      </c>
    </row>
    <row r="1394" spans="1:9" hidden="1" x14ac:dyDescent="0.2">
      <c r="A1394" s="271">
        <v>423005</v>
      </c>
      <c r="B1394" s="271" t="s">
        <v>1157</v>
      </c>
      <c r="C1394" s="272">
        <v>0</v>
      </c>
      <c r="D1394" s="272">
        <v>0</v>
      </c>
      <c r="E1394" s="272">
        <v>0</v>
      </c>
      <c r="F1394" s="272">
        <v>0</v>
      </c>
      <c r="G1394" s="272">
        <v>0</v>
      </c>
      <c r="H1394" s="272">
        <f t="shared" si="26"/>
        <v>0</v>
      </c>
      <c r="I1394" s="272">
        <v>0</v>
      </c>
    </row>
    <row r="1395" spans="1:9" hidden="1" x14ac:dyDescent="0.2">
      <c r="A1395" s="271">
        <v>423010</v>
      </c>
      <c r="B1395" s="271" t="s">
        <v>1158</v>
      </c>
      <c r="C1395" s="272">
        <v>0</v>
      </c>
      <c r="D1395" s="272">
        <v>0</v>
      </c>
      <c r="E1395" s="272">
        <v>0</v>
      </c>
      <c r="F1395" s="272">
        <v>0</v>
      </c>
      <c r="G1395" s="272">
        <v>0</v>
      </c>
      <c r="H1395" s="272">
        <f t="shared" si="26"/>
        <v>0</v>
      </c>
      <c r="I1395" s="272">
        <v>0</v>
      </c>
    </row>
    <row r="1396" spans="1:9" x14ac:dyDescent="0.2">
      <c r="A1396" s="271">
        <v>423095</v>
      </c>
      <c r="B1396" s="271" t="s">
        <v>444</v>
      </c>
      <c r="C1396" s="272">
        <v>0</v>
      </c>
      <c r="D1396" s="272">
        <v>3761417</v>
      </c>
      <c r="E1396" s="272">
        <v>0</v>
      </c>
      <c r="F1396" s="272">
        <v>0</v>
      </c>
      <c r="G1396" s="272">
        <v>970589.71</v>
      </c>
      <c r="H1396" s="272">
        <f t="shared" si="26"/>
        <v>9301800.2799999993</v>
      </c>
      <c r="I1396" s="272">
        <v>6976350.21</v>
      </c>
    </row>
    <row r="1397" spans="1:9" hidden="1" x14ac:dyDescent="0.2">
      <c r="A1397" s="269">
        <v>423500</v>
      </c>
      <c r="B1397" s="269" t="s">
        <v>1159</v>
      </c>
      <c r="C1397" s="270">
        <v>0</v>
      </c>
      <c r="D1397" s="270">
        <v>0</v>
      </c>
      <c r="E1397" s="270">
        <v>0</v>
      </c>
      <c r="F1397" s="270">
        <v>0</v>
      </c>
      <c r="G1397" s="270">
        <v>0</v>
      </c>
      <c r="H1397" s="270">
        <f t="shared" si="26"/>
        <v>0</v>
      </c>
      <c r="I1397" s="270">
        <v>0</v>
      </c>
    </row>
    <row r="1398" spans="1:9" hidden="1" x14ac:dyDescent="0.2">
      <c r="A1398" s="271">
        <v>423505</v>
      </c>
      <c r="B1398" s="271" t="s">
        <v>442</v>
      </c>
      <c r="C1398" s="272">
        <v>0</v>
      </c>
      <c r="D1398" s="272">
        <v>0</v>
      </c>
      <c r="E1398" s="272">
        <v>0</v>
      </c>
      <c r="F1398" s="272">
        <v>0</v>
      </c>
      <c r="G1398" s="272">
        <v>0</v>
      </c>
      <c r="H1398" s="272">
        <f t="shared" si="26"/>
        <v>0</v>
      </c>
      <c r="I1398" s="272">
        <v>0</v>
      </c>
    </row>
    <row r="1399" spans="1:9" hidden="1" x14ac:dyDescent="0.2">
      <c r="A1399" s="271">
        <v>423510</v>
      </c>
      <c r="B1399" s="271" t="s">
        <v>448</v>
      </c>
      <c r="C1399" s="272">
        <v>0</v>
      </c>
      <c r="D1399" s="272">
        <v>0</v>
      </c>
      <c r="E1399" s="272">
        <v>0</v>
      </c>
      <c r="F1399" s="272">
        <v>0</v>
      </c>
      <c r="G1399" s="272">
        <v>0</v>
      </c>
      <c r="H1399" s="272">
        <f t="shared" si="26"/>
        <v>0</v>
      </c>
      <c r="I1399" s="272">
        <v>0</v>
      </c>
    </row>
    <row r="1400" spans="1:9" hidden="1" x14ac:dyDescent="0.2">
      <c r="A1400" s="271">
        <v>423515</v>
      </c>
      <c r="B1400" s="271" t="s">
        <v>443</v>
      </c>
      <c r="C1400" s="272">
        <v>0</v>
      </c>
      <c r="D1400" s="272">
        <v>0</v>
      </c>
      <c r="E1400" s="272">
        <v>0</v>
      </c>
      <c r="F1400" s="272">
        <v>0</v>
      </c>
      <c r="G1400" s="272">
        <v>0</v>
      </c>
      <c r="H1400" s="272">
        <f t="shared" si="26"/>
        <v>0</v>
      </c>
      <c r="I1400" s="272">
        <v>0</v>
      </c>
    </row>
    <row r="1401" spans="1:9" hidden="1" x14ac:dyDescent="0.2">
      <c r="A1401" s="271">
        <v>423520</v>
      </c>
      <c r="B1401" s="271" t="s">
        <v>1160</v>
      </c>
      <c r="C1401" s="272">
        <v>0</v>
      </c>
      <c r="D1401" s="272">
        <v>0</v>
      </c>
      <c r="E1401" s="272">
        <v>0</v>
      </c>
      <c r="F1401" s="272">
        <v>0</v>
      </c>
      <c r="G1401" s="272">
        <v>0</v>
      </c>
      <c r="H1401" s="272">
        <f t="shared" si="26"/>
        <v>0</v>
      </c>
      <c r="I1401" s="272">
        <v>0</v>
      </c>
    </row>
    <row r="1402" spans="1:9" hidden="1" x14ac:dyDescent="0.2">
      <c r="A1402" s="269">
        <v>423600</v>
      </c>
      <c r="B1402" s="269" t="s">
        <v>1161</v>
      </c>
      <c r="C1402" s="270">
        <v>0</v>
      </c>
      <c r="D1402" s="270">
        <v>0</v>
      </c>
      <c r="E1402" s="270">
        <v>0</v>
      </c>
      <c r="F1402" s="270">
        <v>0</v>
      </c>
      <c r="G1402" s="270">
        <v>0</v>
      </c>
      <c r="H1402" s="270">
        <f t="shared" si="26"/>
        <v>0</v>
      </c>
      <c r="I1402" s="270">
        <v>0</v>
      </c>
    </row>
    <row r="1403" spans="1:9" hidden="1" x14ac:dyDescent="0.2">
      <c r="A1403" s="271">
        <v>423605</v>
      </c>
      <c r="B1403" s="271" t="s">
        <v>509</v>
      </c>
      <c r="C1403" s="272">
        <v>0</v>
      </c>
      <c r="D1403" s="272">
        <v>0</v>
      </c>
      <c r="E1403" s="272">
        <v>0</v>
      </c>
      <c r="F1403" s="272">
        <v>0</v>
      </c>
      <c r="G1403" s="272">
        <v>0</v>
      </c>
      <c r="H1403" s="272">
        <f t="shared" si="26"/>
        <v>0</v>
      </c>
      <c r="I1403" s="272">
        <v>0</v>
      </c>
    </row>
    <row r="1404" spans="1:9" hidden="1" x14ac:dyDescent="0.2">
      <c r="A1404" s="271">
        <v>423610</v>
      </c>
      <c r="B1404" s="271" t="s">
        <v>1162</v>
      </c>
      <c r="C1404" s="272">
        <v>0</v>
      </c>
      <c r="D1404" s="272">
        <v>0</v>
      </c>
      <c r="E1404" s="272">
        <v>0</v>
      </c>
      <c r="F1404" s="272">
        <v>0</v>
      </c>
      <c r="G1404" s="272">
        <v>0</v>
      </c>
      <c r="H1404" s="272">
        <f t="shared" si="26"/>
        <v>0</v>
      </c>
      <c r="I1404" s="272">
        <v>0</v>
      </c>
    </row>
    <row r="1405" spans="1:9" hidden="1" x14ac:dyDescent="0.2">
      <c r="A1405" s="271">
        <v>423615</v>
      </c>
      <c r="B1405" s="271" t="s">
        <v>1163</v>
      </c>
      <c r="C1405" s="272">
        <v>0</v>
      </c>
      <c r="D1405" s="272">
        <v>0</v>
      </c>
      <c r="E1405" s="272">
        <v>0</v>
      </c>
      <c r="F1405" s="272">
        <v>0</v>
      </c>
      <c r="G1405" s="272">
        <v>0</v>
      </c>
      <c r="H1405" s="272">
        <f t="shared" si="26"/>
        <v>0</v>
      </c>
      <c r="I1405" s="272">
        <v>0</v>
      </c>
    </row>
    <row r="1406" spans="1:9" hidden="1" x14ac:dyDescent="0.2">
      <c r="A1406" s="269">
        <v>424000</v>
      </c>
      <c r="B1406" s="269" t="s">
        <v>1164</v>
      </c>
      <c r="C1406" s="270">
        <v>2558601</v>
      </c>
      <c r="D1406" s="270">
        <v>144</v>
      </c>
      <c r="E1406" s="270">
        <v>7797862</v>
      </c>
      <c r="F1406" s="270">
        <v>6383103</v>
      </c>
      <c r="G1406" s="270">
        <v>0</v>
      </c>
      <c r="H1406" s="270">
        <f t="shared" si="26"/>
        <v>0</v>
      </c>
      <c r="I1406" s="270">
        <v>0</v>
      </c>
    </row>
    <row r="1407" spans="1:9" hidden="1" x14ac:dyDescent="0.2">
      <c r="A1407" s="271">
        <v>424005</v>
      </c>
      <c r="B1407" s="271" t="s">
        <v>1165</v>
      </c>
      <c r="C1407" s="272">
        <v>0</v>
      </c>
      <c r="D1407" s="272">
        <v>0</v>
      </c>
      <c r="E1407" s="272">
        <v>0</v>
      </c>
      <c r="F1407" s="272">
        <v>0</v>
      </c>
      <c r="G1407" s="272">
        <v>0</v>
      </c>
      <c r="H1407" s="272">
        <f t="shared" ref="H1407:H1436" si="27">+I1407/9*12</f>
        <v>0</v>
      </c>
      <c r="I1407" s="272">
        <v>0</v>
      </c>
    </row>
    <row r="1408" spans="1:9" hidden="1" x14ac:dyDescent="0.2">
      <c r="A1408" s="271">
        <v>424010</v>
      </c>
      <c r="B1408" s="271" t="s">
        <v>1166</v>
      </c>
      <c r="C1408" s="272">
        <v>0</v>
      </c>
      <c r="D1408" s="272">
        <v>0</v>
      </c>
      <c r="E1408" s="272">
        <v>0</v>
      </c>
      <c r="F1408" s="272">
        <v>0</v>
      </c>
      <c r="G1408" s="272">
        <v>0</v>
      </c>
      <c r="H1408" s="272">
        <f t="shared" si="27"/>
        <v>0</v>
      </c>
      <c r="I1408" s="272">
        <v>0</v>
      </c>
    </row>
    <row r="1409" spans="1:9" hidden="1" x14ac:dyDescent="0.2">
      <c r="A1409" s="271">
        <v>424015</v>
      </c>
      <c r="B1409" s="271" t="s">
        <v>1167</v>
      </c>
      <c r="C1409" s="272">
        <v>0</v>
      </c>
      <c r="D1409" s="272">
        <v>0</v>
      </c>
      <c r="E1409" s="272">
        <v>0</v>
      </c>
      <c r="F1409" s="272">
        <v>0</v>
      </c>
      <c r="G1409" s="272">
        <v>0</v>
      </c>
      <c r="H1409" s="272">
        <f t="shared" si="27"/>
        <v>0</v>
      </c>
      <c r="I1409" s="272">
        <v>0</v>
      </c>
    </row>
    <row r="1410" spans="1:9" hidden="1" x14ac:dyDescent="0.2">
      <c r="A1410" s="271">
        <v>424020</v>
      </c>
      <c r="B1410" s="271" t="s">
        <v>1168</v>
      </c>
      <c r="C1410" s="272">
        <v>0</v>
      </c>
      <c r="D1410" s="272">
        <v>0</v>
      </c>
      <c r="E1410" s="272">
        <v>0</v>
      </c>
      <c r="F1410" s="272">
        <v>0</v>
      </c>
      <c r="G1410" s="272">
        <v>0</v>
      </c>
      <c r="H1410" s="272">
        <f t="shared" si="27"/>
        <v>0</v>
      </c>
      <c r="I1410" s="272">
        <v>0</v>
      </c>
    </row>
    <row r="1411" spans="1:9" hidden="1" x14ac:dyDescent="0.2">
      <c r="A1411" s="271">
        <v>424025</v>
      </c>
      <c r="B1411" s="271" t="s">
        <v>1169</v>
      </c>
      <c r="C1411" s="272">
        <v>0</v>
      </c>
      <c r="D1411" s="272">
        <v>0</v>
      </c>
      <c r="E1411" s="272">
        <v>0</v>
      </c>
      <c r="F1411" s="272">
        <v>0</v>
      </c>
      <c r="G1411" s="272">
        <v>0</v>
      </c>
      <c r="H1411" s="272">
        <f t="shared" si="27"/>
        <v>0</v>
      </c>
      <c r="I1411" s="272">
        <v>0</v>
      </c>
    </row>
    <row r="1412" spans="1:9" hidden="1" x14ac:dyDescent="0.2">
      <c r="A1412" s="271">
        <v>424030</v>
      </c>
      <c r="B1412" s="271" t="s">
        <v>1170</v>
      </c>
      <c r="C1412" s="272">
        <v>0</v>
      </c>
      <c r="D1412" s="272">
        <v>0</v>
      </c>
      <c r="E1412" s="272">
        <v>0</v>
      </c>
      <c r="F1412" s="272">
        <v>0</v>
      </c>
      <c r="G1412" s="272">
        <v>0</v>
      </c>
      <c r="H1412" s="272">
        <f t="shared" si="27"/>
        <v>0</v>
      </c>
      <c r="I1412" s="272">
        <v>0</v>
      </c>
    </row>
    <row r="1413" spans="1:9" hidden="1" x14ac:dyDescent="0.2">
      <c r="A1413" s="271">
        <v>424035</v>
      </c>
      <c r="B1413" s="271" t="s">
        <v>1171</v>
      </c>
      <c r="C1413" s="272">
        <v>0</v>
      </c>
      <c r="D1413" s="272">
        <v>0</v>
      </c>
      <c r="E1413" s="272">
        <v>0</v>
      </c>
      <c r="F1413" s="272">
        <v>0</v>
      </c>
      <c r="G1413" s="272">
        <v>0</v>
      </c>
      <c r="H1413" s="272">
        <f t="shared" si="27"/>
        <v>0</v>
      </c>
      <c r="I1413" s="272">
        <v>0</v>
      </c>
    </row>
    <row r="1414" spans="1:9" hidden="1" x14ac:dyDescent="0.2">
      <c r="A1414" s="271">
        <v>424040</v>
      </c>
      <c r="B1414" s="271" t="s">
        <v>1172</v>
      </c>
      <c r="C1414" s="272">
        <v>0</v>
      </c>
      <c r="D1414" s="272">
        <v>0</v>
      </c>
      <c r="E1414" s="272">
        <v>0</v>
      </c>
      <c r="F1414" s="272">
        <v>0</v>
      </c>
      <c r="G1414" s="272">
        <v>0</v>
      </c>
      <c r="H1414" s="272">
        <f t="shared" si="27"/>
        <v>0</v>
      </c>
      <c r="I1414" s="272">
        <v>0</v>
      </c>
    </row>
    <row r="1415" spans="1:9" hidden="1" x14ac:dyDescent="0.2">
      <c r="A1415" s="271">
        <v>424045</v>
      </c>
      <c r="B1415" s="271" t="s">
        <v>1173</v>
      </c>
      <c r="C1415" s="272">
        <v>0</v>
      </c>
      <c r="D1415" s="272">
        <v>0</v>
      </c>
      <c r="E1415" s="272">
        <v>0</v>
      </c>
      <c r="F1415" s="272">
        <v>0</v>
      </c>
      <c r="G1415" s="272">
        <v>0</v>
      </c>
      <c r="H1415" s="272">
        <f t="shared" si="27"/>
        <v>0</v>
      </c>
      <c r="I1415" s="272">
        <v>0</v>
      </c>
    </row>
    <row r="1416" spans="1:9" hidden="1" x14ac:dyDescent="0.2">
      <c r="A1416" s="271">
        <v>424050</v>
      </c>
      <c r="B1416" s="271" t="s">
        <v>1174</v>
      </c>
      <c r="C1416" s="272">
        <v>0</v>
      </c>
      <c r="D1416" s="272">
        <v>0</v>
      </c>
      <c r="E1416" s="272">
        <v>0</v>
      </c>
      <c r="F1416" s="272">
        <v>0</v>
      </c>
      <c r="G1416" s="272">
        <v>0</v>
      </c>
      <c r="H1416" s="272">
        <f t="shared" si="27"/>
        <v>0</v>
      </c>
      <c r="I1416" s="272">
        <v>0</v>
      </c>
    </row>
    <row r="1417" spans="1:9" hidden="1" x14ac:dyDescent="0.2">
      <c r="A1417" s="271">
        <v>424055</v>
      </c>
      <c r="B1417" s="271" t="s">
        <v>1175</v>
      </c>
      <c r="C1417" s="272">
        <v>0</v>
      </c>
      <c r="D1417" s="272">
        <v>0</v>
      </c>
      <c r="E1417" s="272">
        <v>0</v>
      </c>
      <c r="F1417" s="272">
        <v>0</v>
      </c>
      <c r="G1417" s="272">
        <v>0</v>
      </c>
      <c r="H1417" s="272">
        <f t="shared" si="27"/>
        <v>0</v>
      </c>
      <c r="I1417" s="272">
        <v>0</v>
      </c>
    </row>
    <row r="1418" spans="1:9" hidden="1" x14ac:dyDescent="0.2">
      <c r="A1418" s="271">
        <v>424060</v>
      </c>
      <c r="B1418" s="271" t="s">
        <v>1176</v>
      </c>
      <c r="C1418" s="272">
        <v>0</v>
      </c>
      <c r="D1418" s="272">
        <v>0</v>
      </c>
      <c r="E1418" s="272">
        <v>0</v>
      </c>
      <c r="F1418" s="272">
        <v>0</v>
      </c>
      <c r="G1418" s="272">
        <v>0</v>
      </c>
      <c r="H1418" s="272">
        <f t="shared" si="27"/>
        <v>0</v>
      </c>
      <c r="I1418" s="272">
        <v>0</v>
      </c>
    </row>
    <row r="1419" spans="1:9" hidden="1" x14ac:dyDescent="0.2">
      <c r="A1419" s="271">
        <v>424065</v>
      </c>
      <c r="B1419" s="271" t="s">
        <v>1177</v>
      </c>
      <c r="C1419" s="272">
        <v>0</v>
      </c>
      <c r="D1419" s="272">
        <v>0</v>
      </c>
      <c r="E1419" s="272">
        <v>0</v>
      </c>
      <c r="F1419" s="272">
        <v>0</v>
      </c>
      <c r="G1419" s="272">
        <v>0</v>
      </c>
      <c r="H1419" s="272">
        <f t="shared" si="27"/>
        <v>0</v>
      </c>
      <c r="I1419" s="272">
        <v>0</v>
      </c>
    </row>
    <row r="1420" spans="1:9" hidden="1" x14ac:dyDescent="0.2">
      <c r="A1420" s="271">
        <v>424070</v>
      </c>
      <c r="B1420" s="271" t="s">
        <v>1178</v>
      </c>
      <c r="C1420" s="272">
        <v>0</v>
      </c>
      <c r="D1420" s="272">
        <v>0</v>
      </c>
      <c r="E1420" s="272">
        <v>0</v>
      </c>
      <c r="F1420" s="272">
        <v>0</v>
      </c>
      <c r="G1420" s="272">
        <v>0</v>
      </c>
      <c r="H1420" s="272">
        <f t="shared" si="27"/>
        <v>0</v>
      </c>
      <c r="I1420" s="272">
        <v>0</v>
      </c>
    </row>
    <row r="1421" spans="1:9" hidden="1" x14ac:dyDescent="0.2">
      <c r="A1421" s="271">
        <v>424075</v>
      </c>
      <c r="B1421" s="271" t="s">
        <v>1179</v>
      </c>
      <c r="C1421" s="272">
        <v>0</v>
      </c>
      <c r="D1421" s="272">
        <v>0</v>
      </c>
      <c r="E1421" s="272">
        <v>0</v>
      </c>
      <c r="F1421" s="272">
        <v>0</v>
      </c>
      <c r="G1421" s="272">
        <v>0</v>
      </c>
      <c r="H1421" s="272">
        <f t="shared" si="27"/>
        <v>0</v>
      </c>
      <c r="I1421" s="272">
        <v>0</v>
      </c>
    </row>
    <row r="1422" spans="1:9" hidden="1" x14ac:dyDescent="0.2">
      <c r="A1422" s="271">
        <v>424080</v>
      </c>
      <c r="B1422" s="271" t="s">
        <v>1180</v>
      </c>
      <c r="C1422" s="272">
        <v>0</v>
      </c>
      <c r="D1422" s="272">
        <v>0</v>
      </c>
      <c r="E1422" s="272">
        <v>0</v>
      </c>
      <c r="F1422" s="272">
        <v>0</v>
      </c>
      <c r="G1422" s="272">
        <v>0</v>
      </c>
      <c r="H1422" s="272">
        <f t="shared" si="27"/>
        <v>0</v>
      </c>
      <c r="I1422" s="272">
        <v>0</v>
      </c>
    </row>
    <row r="1423" spans="1:9" hidden="1" x14ac:dyDescent="0.2">
      <c r="A1423" s="271">
        <v>424085</v>
      </c>
      <c r="B1423" s="271" t="s">
        <v>1181</v>
      </c>
      <c r="C1423" s="272">
        <v>0</v>
      </c>
      <c r="D1423" s="272">
        <v>0</v>
      </c>
      <c r="E1423" s="272">
        <v>0</v>
      </c>
      <c r="F1423" s="272">
        <v>0</v>
      </c>
      <c r="G1423" s="272">
        <v>0</v>
      </c>
      <c r="H1423" s="272">
        <f t="shared" si="27"/>
        <v>0</v>
      </c>
      <c r="I1423" s="272">
        <v>0</v>
      </c>
    </row>
    <row r="1424" spans="1:9" hidden="1" x14ac:dyDescent="0.2">
      <c r="A1424" s="271">
        <v>424090</v>
      </c>
      <c r="B1424" s="271" t="s">
        <v>444</v>
      </c>
      <c r="C1424" s="272">
        <v>2558601</v>
      </c>
      <c r="D1424" s="272">
        <v>144</v>
      </c>
      <c r="E1424" s="272">
        <v>7797862</v>
      </c>
      <c r="F1424" s="272">
        <v>6383103</v>
      </c>
      <c r="G1424" s="272">
        <v>0</v>
      </c>
      <c r="H1424" s="272">
        <f t="shared" si="27"/>
        <v>0</v>
      </c>
      <c r="I1424" s="272">
        <v>0</v>
      </c>
    </row>
    <row r="1425" spans="1:9" hidden="1" x14ac:dyDescent="0.2">
      <c r="A1425" s="269">
        <v>424500</v>
      </c>
      <c r="B1425" s="269" t="s">
        <v>1182</v>
      </c>
      <c r="C1425" s="270">
        <v>0</v>
      </c>
      <c r="D1425" s="270">
        <v>0</v>
      </c>
      <c r="E1425" s="270">
        <v>0</v>
      </c>
      <c r="F1425" s="270">
        <v>0</v>
      </c>
      <c r="G1425" s="270">
        <v>0</v>
      </c>
      <c r="H1425" s="270">
        <f t="shared" si="27"/>
        <v>0</v>
      </c>
      <c r="I1425" s="270">
        <v>0</v>
      </c>
    </row>
    <row r="1426" spans="1:9" hidden="1" x14ac:dyDescent="0.2">
      <c r="A1426" s="271">
        <v>424505</v>
      </c>
      <c r="B1426" s="271" t="s">
        <v>1183</v>
      </c>
      <c r="C1426" s="272">
        <v>0</v>
      </c>
      <c r="D1426" s="272">
        <v>0</v>
      </c>
      <c r="E1426" s="272">
        <v>0</v>
      </c>
      <c r="F1426" s="272">
        <v>0</v>
      </c>
      <c r="G1426" s="272">
        <v>0</v>
      </c>
      <c r="H1426" s="272">
        <f t="shared" si="27"/>
        <v>0</v>
      </c>
      <c r="I1426" s="272">
        <v>0</v>
      </c>
    </row>
    <row r="1427" spans="1:9" hidden="1" x14ac:dyDescent="0.2">
      <c r="A1427" s="271">
        <v>424510</v>
      </c>
      <c r="B1427" s="271" t="s">
        <v>1184</v>
      </c>
      <c r="C1427" s="272">
        <v>0</v>
      </c>
      <c r="D1427" s="272">
        <v>0</v>
      </c>
      <c r="E1427" s="272">
        <v>0</v>
      </c>
      <c r="F1427" s="272">
        <v>0</v>
      </c>
      <c r="G1427" s="272">
        <v>0</v>
      </c>
      <c r="H1427" s="272">
        <f t="shared" si="27"/>
        <v>0</v>
      </c>
      <c r="I1427" s="272">
        <v>0</v>
      </c>
    </row>
    <row r="1428" spans="1:9" hidden="1" x14ac:dyDescent="0.2">
      <c r="A1428" s="271">
        <v>424515</v>
      </c>
      <c r="B1428" s="271" t="s">
        <v>1185</v>
      </c>
      <c r="C1428" s="272">
        <v>0</v>
      </c>
      <c r="D1428" s="272">
        <v>0</v>
      </c>
      <c r="E1428" s="272">
        <v>0</v>
      </c>
      <c r="F1428" s="272">
        <v>0</v>
      </c>
      <c r="G1428" s="272">
        <v>0</v>
      </c>
      <c r="H1428" s="272">
        <f t="shared" si="27"/>
        <v>0</v>
      </c>
      <c r="I1428" s="272">
        <v>0</v>
      </c>
    </row>
    <row r="1429" spans="1:9" hidden="1" x14ac:dyDescent="0.2">
      <c r="A1429" s="271">
        <v>424520</v>
      </c>
      <c r="B1429" s="271" t="s">
        <v>1186</v>
      </c>
      <c r="C1429" s="272">
        <v>0</v>
      </c>
      <c r="D1429" s="272">
        <v>0</v>
      </c>
      <c r="E1429" s="272">
        <v>0</v>
      </c>
      <c r="F1429" s="272">
        <v>0</v>
      </c>
      <c r="G1429" s="272">
        <v>0</v>
      </c>
      <c r="H1429" s="272">
        <f t="shared" si="27"/>
        <v>0</v>
      </c>
      <c r="I1429" s="272">
        <v>0</v>
      </c>
    </row>
    <row r="1430" spans="1:9" hidden="1" x14ac:dyDescent="0.2">
      <c r="A1430" s="271">
        <v>424525</v>
      </c>
      <c r="B1430" s="271" t="s">
        <v>1187</v>
      </c>
      <c r="C1430" s="272">
        <v>0</v>
      </c>
      <c r="D1430" s="272">
        <v>0</v>
      </c>
      <c r="E1430" s="272">
        <v>0</v>
      </c>
      <c r="F1430" s="272">
        <v>0</v>
      </c>
      <c r="G1430" s="272">
        <v>0</v>
      </c>
      <c r="H1430" s="272">
        <f t="shared" si="27"/>
        <v>0</v>
      </c>
      <c r="I1430" s="272">
        <v>0</v>
      </c>
    </row>
    <row r="1431" spans="1:9" hidden="1" x14ac:dyDescent="0.2">
      <c r="A1431" s="271">
        <v>424530</v>
      </c>
      <c r="B1431" s="271" t="s">
        <v>1188</v>
      </c>
      <c r="C1431" s="272">
        <v>0</v>
      </c>
      <c r="D1431" s="272">
        <v>0</v>
      </c>
      <c r="E1431" s="272">
        <v>0</v>
      </c>
      <c r="F1431" s="272">
        <v>0</v>
      </c>
      <c r="G1431" s="272">
        <v>0</v>
      </c>
      <c r="H1431" s="272">
        <f t="shared" si="27"/>
        <v>0</v>
      </c>
      <c r="I1431" s="272">
        <v>0</v>
      </c>
    </row>
    <row r="1432" spans="1:9" hidden="1" x14ac:dyDescent="0.2">
      <c r="A1432" s="271">
        <v>424595</v>
      </c>
      <c r="B1432" s="271" t="s">
        <v>646</v>
      </c>
      <c r="C1432" s="272">
        <v>0</v>
      </c>
      <c r="D1432" s="272">
        <v>0</v>
      </c>
      <c r="E1432" s="272">
        <v>0</v>
      </c>
      <c r="F1432" s="272">
        <v>0</v>
      </c>
      <c r="G1432" s="272">
        <v>0</v>
      </c>
      <c r="H1432" s="272">
        <f t="shared" si="27"/>
        <v>0</v>
      </c>
      <c r="I1432" s="272">
        <v>0</v>
      </c>
    </row>
    <row r="1433" spans="1:9" hidden="1" x14ac:dyDescent="0.2">
      <c r="A1433" s="269">
        <v>425000</v>
      </c>
      <c r="B1433" s="269" t="s">
        <v>1189</v>
      </c>
      <c r="C1433" s="270">
        <v>0</v>
      </c>
      <c r="D1433" s="270">
        <v>0</v>
      </c>
      <c r="E1433" s="270">
        <v>0</v>
      </c>
      <c r="F1433" s="270">
        <v>0</v>
      </c>
      <c r="G1433" s="270">
        <v>0</v>
      </c>
      <c r="H1433" s="270">
        <f t="shared" si="27"/>
        <v>0</v>
      </c>
      <c r="I1433" s="270">
        <v>0</v>
      </c>
    </row>
    <row r="1434" spans="1:9" hidden="1" x14ac:dyDescent="0.2">
      <c r="A1434" s="269">
        <v>425500</v>
      </c>
      <c r="B1434" s="269" t="s">
        <v>1190</v>
      </c>
      <c r="C1434" s="270">
        <v>0</v>
      </c>
      <c r="D1434" s="270">
        <v>0</v>
      </c>
      <c r="E1434" s="270">
        <v>0</v>
      </c>
      <c r="F1434" s="270">
        <v>0</v>
      </c>
      <c r="G1434" s="270">
        <v>0</v>
      </c>
      <c r="H1434" s="270">
        <f t="shared" si="27"/>
        <v>0</v>
      </c>
      <c r="I1434" s="270">
        <v>0</v>
      </c>
    </row>
    <row r="1435" spans="1:9" hidden="1" x14ac:dyDescent="0.2">
      <c r="A1435" s="269">
        <v>426000</v>
      </c>
      <c r="B1435" s="269" t="s">
        <v>1191</v>
      </c>
      <c r="C1435" s="270">
        <v>0</v>
      </c>
      <c r="D1435" s="270">
        <v>0</v>
      </c>
      <c r="E1435" s="270">
        <v>0</v>
      </c>
      <c r="F1435" s="270">
        <v>0</v>
      </c>
      <c r="G1435" s="270">
        <v>0</v>
      </c>
      <c r="H1435" s="270">
        <f t="shared" si="27"/>
        <v>0</v>
      </c>
      <c r="I1435" s="270">
        <v>0</v>
      </c>
    </row>
    <row r="1436" spans="1:9" x14ac:dyDescent="0.2">
      <c r="A1436" s="264">
        <v>500000</v>
      </c>
      <c r="B1436" s="264" t="s">
        <v>1192</v>
      </c>
      <c r="C1436" s="265">
        <v>1042817785.13</v>
      </c>
      <c r="D1436" s="265">
        <v>1153968177.4000001</v>
      </c>
      <c r="E1436" s="265">
        <v>1241733591.73</v>
      </c>
      <c r="F1436" s="265">
        <v>1341098264.5699999</v>
      </c>
      <c r="G1436" s="265">
        <v>1485583746.0699999</v>
      </c>
      <c r="H1436" s="265">
        <f t="shared" si="27"/>
        <v>1393831708.8133333</v>
      </c>
      <c r="I1436" s="265">
        <v>1045373781.61</v>
      </c>
    </row>
    <row r="1437" spans="1:9" x14ac:dyDescent="0.2">
      <c r="A1437" s="266">
        <v>510000</v>
      </c>
      <c r="B1437" s="266" t="s">
        <v>1193</v>
      </c>
      <c r="C1437" s="267">
        <v>899032371.24000001</v>
      </c>
      <c r="D1437" s="267">
        <v>1026313508.83</v>
      </c>
      <c r="E1437" s="267">
        <v>1053500468.52</v>
      </c>
      <c r="F1437" s="267">
        <v>1066835361.75</v>
      </c>
      <c r="G1437" s="267">
        <v>1098493531.5799999</v>
      </c>
      <c r="H1437" s="267">
        <f>+H1438+H1484+H1521+H1578+H1585</f>
        <v>1205688019.1600001</v>
      </c>
      <c r="I1437" s="267">
        <v>888435693.66999996</v>
      </c>
    </row>
    <row r="1438" spans="1:9" x14ac:dyDescent="0.2">
      <c r="A1438" s="269">
        <v>510500</v>
      </c>
      <c r="B1438" s="269" t="s">
        <v>1194</v>
      </c>
      <c r="C1438" s="270">
        <v>499861517</v>
      </c>
      <c r="D1438" s="270">
        <v>571002831</v>
      </c>
      <c r="E1438" s="270">
        <v>618680814</v>
      </c>
      <c r="F1438" s="270">
        <v>636866962</v>
      </c>
      <c r="G1438" s="270">
        <v>666583596</v>
      </c>
      <c r="H1438" s="270">
        <f>+SUM(H1439:H1473)</f>
        <v>742311338.66666687</v>
      </c>
      <c r="I1438" s="270">
        <v>556733504</v>
      </c>
    </row>
    <row r="1439" spans="1:9" x14ac:dyDescent="0.2">
      <c r="A1439" s="271">
        <v>510501</v>
      </c>
      <c r="B1439" s="271" t="s">
        <v>1195</v>
      </c>
      <c r="C1439" s="272">
        <v>0</v>
      </c>
      <c r="D1439" s="272">
        <v>102113334</v>
      </c>
      <c r="E1439" s="272">
        <v>131086667</v>
      </c>
      <c r="F1439" s="272">
        <v>135940619</v>
      </c>
      <c r="G1439" s="272">
        <v>140698187</v>
      </c>
      <c r="H1439" s="272">
        <f t="shared" ref="H1439:H1483" si="28">+I1439/9*12</f>
        <v>153831022.66666666</v>
      </c>
      <c r="I1439" s="272">
        <v>115373267</v>
      </c>
    </row>
    <row r="1440" spans="1:9" hidden="1" x14ac:dyDescent="0.2">
      <c r="A1440" s="271">
        <v>510502</v>
      </c>
      <c r="B1440" s="271" t="s">
        <v>1196</v>
      </c>
      <c r="C1440" s="272">
        <v>0</v>
      </c>
      <c r="D1440" s="272">
        <v>0</v>
      </c>
      <c r="E1440" s="272">
        <v>0</v>
      </c>
      <c r="F1440" s="272">
        <v>0</v>
      </c>
      <c r="G1440" s="272">
        <v>0</v>
      </c>
      <c r="H1440" s="272">
        <f t="shared" si="28"/>
        <v>0</v>
      </c>
      <c r="I1440" s="272">
        <v>0</v>
      </c>
    </row>
    <row r="1441" spans="1:9" x14ac:dyDescent="0.2">
      <c r="A1441" s="271">
        <v>510503</v>
      </c>
      <c r="B1441" s="271" t="s">
        <v>1197</v>
      </c>
      <c r="C1441" s="272">
        <v>277449040</v>
      </c>
      <c r="D1441" s="272">
        <v>241463868</v>
      </c>
      <c r="E1441" s="272">
        <v>225373745</v>
      </c>
      <c r="F1441" s="272">
        <v>244786393</v>
      </c>
      <c r="G1441" s="272">
        <v>248114514</v>
      </c>
      <c r="H1441" s="272">
        <f t="shared" si="28"/>
        <v>290481597.33333331</v>
      </c>
      <c r="I1441" s="272">
        <v>217861198</v>
      </c>
    </row>
    <row r="1442" spans="1:9" hidden="1" x14ac:dyDescent="0.2">
      <c r="A1442" s="271">
        <v>510504</v>
      </c>
      <c r="B1442" s="271" t="s">
        <v>1198</v>
      </c>
      <c r="C1442" s="272">
        <v>0</v>
      </c>
      <c r="D1442" s="272">
        <v>0</v>
      </c>
      <c r="E1442" s="272">
        <v>0</v>
      </c>
      <c r="F1442" s="272">
        <v>0</v>
      </c>
      <c r="G1442" s="272">
        <v>0</v>
      </c>
      <c r="H1442" s="272">
        <f t="shared" si="28"/>
        <v>0</v>
      </c>
      <c r="I1442" s="272">
        <v>0</v>
      </c>
    </row>
    <row r="1443" spans="1:9" hidden="1" x14ac:dyDescent="0.2">
      <c r="A1443" s="271">
        <v>510505</v>
      </c>
      <c r="B1443" s="271" t="s">
        <v>1199</v>
      </c>
      <c r="C1443" s="272">
        <v>0</v>
      </c>
      <c r="D1443" s="272">
        <v>0</v>
      </c>
      <c r="E1443" s="272">
        <v>0</v>
      </c>
      <c r="F1443" s="272">
        <v>0</v>
      </c>
      <c r="G1443" s="272">
        <v>0</v>
      </c>
      <c r="H1443" s="272">
        <f t="shared" si="28"/>
        <v>0</v>
      </c>
      <c r="I1443" s="272">
        <v>0</v>
      </c>
    </row>
    <row r="1444" spans="1:9" hidden="1" x14ac:dyDescent="0.2">
      <c r="A1444" s="271">
        <v>510506</v>
      </c>
      <c r="B1444" s="271" t="s">
        <v>498</v>
      </c>
      <c r="C1444" s="272">
        <v>0</v>
      </c>
      <c r="D1444" s="272">
        <v>0</v>
      </c>
      <c r="E1444" s="272">
        <v>0</v>
      </c>
      <c r="F1444" s="272">
        <v>0</v>
      </c>
      <c r="G1444" s="272">
        <v>0</v>
      </c>
      <c r="H1444" s="272">
        <f t="shared" si="28"/>
        <v>0</v>
      </c>
      <c r="I1444" s="272">
        <v>0</v>
      </c>
    </row>
    <row r="1445" spans="1:9" hidden="1" x14ac:dyDescent="0.2">
      <c r="A1445" s="271">
        <v>510507</v>
      </c>
      <c r="B1445" s="271" t="s">
        <v>1200</v>
      </c>
      <c r="C1445" s="272">
        <v>0</v>
      </c>
      <c r="D1445" s="272">
        <v>0</v>
      </c>
      <c r="E1445" s="272">
        <v>0</v>
      </c>
      <c r="F1445" s="272">
        <v>0</v>
      </c>
      <c r="G1445" s="272">
        <v>0</v>
      </c>
      <c r="H1445" s="272">
        <f t="shared" si="28"/>
        <v>0</v>
      </c>
      <c r="I1445" s="272">
        <v>0</v>
      </c>
    </row>
    <row r="1446" spans="1:9" x14ac:dyDescent="0.2">
      <c r="A1446" s="271">
        <v>510508</v>
      </c>
      <c r="B1446" s="271" t="s">
        <v>1201</v>
      </c>
      <c r="C1446" s="272">
        <v>73260</v>
      </c>
      <c r="D1446" s="272">
        <v>284081</v>
      </c>
      <c r="E1446" s="272">
        <v>532509</v>
      </c>
      <c r="F1446" s="272">
        <v>7159</v>
      </c>
      <c r="G1446" s="272">
        <v>60568</v>
      </c>
      <c r="H1446" s="272">
        <f t="shared" si="28"/>
        <v>115626.66666666666</v>
      </c>
      <c r="I1446" s="272">
        <v>86720</v>
      </c>
    </row>
    <row r="1447" spans="1:9" x14ac:dyDescent="0.2">
      <c r="A1447" s="271">
        <v>510509</v>
      </c>
      <c r="B1447" s="271" t="s">
        <v>1202</v>
      </c>
      <c r="C1447" s="272">
        <v>6119103</v>
      </c>
      <c r="D1447" s="272">
        <v>7015716</v>
      </c>
      <c r="E1447" s="272">
        <v>6763130</v>
      </c>
      <c r="F1447" s="272">
        <v>6695795</v>
      </c>
      <c r="G1447" s="272">
        <v>7235324</v>
      </c>
      <c r="H1447" s="272">
        <f t="shared" si="28"/>
        <v>7644822.666666666</v>
      </c>
      <c r="I1447" s="272">
        <v>5733617</v>
      </c>
    </row>
    <row r="1448" spans="1:9" x14ac:dyDescent="0.2">
      <c r="A1448" s="271">
        <v>510510</v>
      </c>
      <c r="B1448" s="271" t="s">
        <v>1203</v>
      </c>
      <c r="C1448" s="272">
        <v>24789325</v>
      </c>
      <c r="D1448" s="272">
        <v>21695510</v>
      </c>
      <c r="E1448" s="272">
        <v>21230141</v>
      </c>
      <c r="F1448" s="272">
        <v>21929106</v>
      </c>
      <c r="G1448" s="272">
        <v>23071361</v>
      </c>
      <c r="H1448" s="272">
        <f t="shared" si="28"/>
        <v>26714678.666666664</v>
      </c>
      <c r="I1448" s="272">
        <v>20036009</v>
      </c>
    </row>
    <row r="1449" spans="1:9" x14ac:dyDescent="0.2">
      <c r="A1449" s="271">
        <v>510511</v>
      </c>
      <c r="B1449" s="271" t="s">
        <v>1204</v>
      </c>
      <c r="C1449" s="272">
        <v>2939538</v>
      </c>
      <c r="D1449" s="272">
        <v>2409330</v>
      </c>
      <c r="E1449" s="272">
        <v>2468645</v>
      </c>
      <c r="F1449" s="272">
        <v>2631490</v>
      </c>
      <c r="G1449" s="272">
        <v>2697569</v>
      </c>
      <c r="H1449" s="272">
        <f t="shared" si="28"/>
        <v>3091118.6666666665</v>
      </c>
      <c r="I1449" s="272">
        <v>2318339</v>
      </c>
    </row>
    <row r="1450" spans="1:9" x14ac:dyDescent="0.2">
      <c r="A1450" s="271">
        <v>510512</v>
      </c>
      <c r="B1450" s="271" t="s">
        <v>1205</v>
      </c>
      <c r="C1450" s="272">
        <v>24608775</v>
      </c>
      <c r="D1450" s="272">
        <v>21679342</v>
      </c>
      <c r="E1450" s="272">
        <v>21083309</v>
      </c>
      <c r="F1450" s="272">
        <v>21929106</v>
      </c>
      <c r="G1450" s="272">
        <v>23071360</v>
      </c>
      <c r="H1450" s="272">
        <f t="shared" si="28"/>
        <v>26511802.666666668</v>
      </c>
      <c r="I1450" s="272">
        <v>19883852</v>
      </c>
    </row>
    <row r="1451" spans="1:9" hidden="1" x14ac:dyDescent="0.2">
      <c r="A1451" s="271">
        <v>510513</v>
      </c>
      <c r="B1451" s="271" t="s">
        <v>1206</v>
      </c>
      <c r="C1451" s="272">
        <v>0</v>
      </c>
      <c r="D1451" s="272">
        <v>0</v>
      </c>
      <c r="E1451" s="272">
        <v>0</v>
      </c>
      <c r="F1451" s="272">
        <v>0</v>
      </c>
      <c r="G1451" s="272">
        <v>0</v>
      </c>
      <c r="H1451" s="272">
        <f t="shared" si="28"/>
        <v>0</v>
      </c>
      <c r="I1451" s="272">
        <v>0</v>
      </c>
    </row>
    <row r="1452" spans="1:9" x14ac:dyDescent="0.2">
      <c r="A1452" s="271">
        <v>510514</v>
      </c>
      <c r="B1452" s="271" t="s">
        <v>1207</v>
      </c>
      <c r="C1452" s="272">
        <v>16868226</v>
      </c>
      <c r="D1452" s="272">
        <v>20196111</v>
      </c>
      <c r="E1452" s="272">
        <v>31354277</v>
      </c>
      <c r="F1452" s="272">
        <v>27672409</v>
      </c>
      <c r="G1452" s="272">
        <v>29516107</v>
      </c>
      <c r="H1452" s="272">
        <f t="shared" si="28"/>
        <v>29400885.333333336</v>
      </c>
      <c r="I1452" s="272">
        <v>22050664</v>
      </c>
    </row>
    <row r="1453" spans="1:9" hidden="1" x14ac:dyDescent="0.2">
      <c r="A1453" s="271">
        <v>510515</v>
      </c>
      <c r="B1453" s="271" t="s">
        <v>1208</v>
      </c>
      <c r="C1453" s="272">
        <v>0</v>
      </c>
      <c r="D1453" s="272">
        <v>0</v>
      </c>
      <c r="E1453" s="272">
        <v>0</v>
      </c>
      <c r="F1453" s="272">
        <v>0</v>
      </c>
      <c r="G1453" s="272">
        <v>0</v>
      </c>
      <c r="H1453" s="272">
        <f t="shared" si="28"/>
        <v>0</v>
      </c>
      <c r="I1453" s="272">
        <v>0</v>
      </c>
    </row>
    <row r="1454" spans="1:9" x14ac:dyDescent="0.2">
      <c r="A1454" s="271">
        <v>510516</v>
      </c>
      <c r="B1454" s="271" t="s">
        <v>1209</v>
      </c>
      <c r="C1454" s="272">
        <v>15596741</v>
      </c>
      <c r="D1454" s="272">
        <v>21202707</v>
      </c>
      <c r="E1454" s="272">
        <v>23498440</v>
      </c>
      <c r="F1454" s="272">
        <v>20043650</v>
      </c>
      <c r="G1454" s="272">
        <v>26503732</v>
      </c>
      <c r="H1454" s="272">
        <f t="shared" si="28"/>
        <v>21630456</v>
      </c>
      <c r="I1454" s="272">
        <v>16222842</v>
      </c>
    </row>
    <row r="1455" spans="1:9" hidden="1" x14ac:dyDescent="0.2">
      <c r="A1455" s="271">
        <v>510517</v>
      </c>
      <c r="B1455" s="271" t="s">
        <v>1210</v>
      </c>
      <c r="C1455" s="272">
        <v>0</v>
      </c>
      <c r="D1455" s="272">
        <v>0</v>
      </c>
      <c r="E1455" s="272">
        <v>0</v>
      </c>
      <c r="F1455" s="272">
        <v>0</v>
      </c>
      <c r="G1455" s="272">
        <v>0</v>
      </c>
      <c r="H1455" s="272">
        <f t="shared" si="28"/>
        <v>0</v>
      </c>
      <c r="I1455" s="272">
        <v>0</v>
      </c>
    </row>
    <row r="1456" spans="1:9" hidden="1" x14ac:dyDescent="0.2">
      <c r="A1456" s="271">
        <v>510518</v>
      </c>
      <c r="B1456" s="271" t="s">
        <v>1211</v>
      </c>
      <c r="C1456" s="272">
        <v>0</v>
      </c>
      <c r="D1456" s="272">
        <v>0</v>
      </c>
      <c r="E1456" s="272">
        <v>0</v>
      </c>
      <c r="F1456" s="272">
        <v>0</v>
      </c>
      <c r="G1456" s="272">
        <v>0</v>
      </c>
      <c r="H1456" s="272">
        <f t="shared" si="28"/>
        <v>0</v>
      </c>
      <c r="I1456" s="272">
        <v>0</v>
      </c>
    </row>
    <row r="1457" spans="1:9" x14ac:dyDescent="0.2">
      <c r="A1457" s="271">
        <v>510519</v>
      </c>
      <c r="B1457" s="271" t="s">
        <v>1212</v>
      </c>
      <c r="C1457" s="272">
        <v>29450882</v>
      </c>
      <c r="D1457" s="272">
        <v>24383018</v>
      </c>
      <c r="E1457" s="272">
        <v>37905364</v>
      </c>
      <c r="F1457" s="272">
        <v>39425709</v>
      </c>
      <c r="G1457" s="272">
        <v>39644444</v>
      </c>
      <c r="H1457" s="272">
        <f t="shared" si="28"/>
        <v>43941722.666666664</v>
      </c>
      <c r="I1457" s="272">
        <v>32956292</v>
      </c>
    </row>
    <row r="1458" spans="1:9" hidden="1" x14ac:dyDescent="0.2">
      <c r="A1458" s="271">
        <v>510520</v>
      </c>
      <c r="B1458" s="271" t="s">
        <v>1213</v>
      </c>
      <c r="C1458" s="272">
        <v>0</v>
      </c>
      <c r="D1458" s="272">
        <v>0</v>
      </c>
      <c r="E1458" s="272">
        <v>0</v>
      </c>
      <c r="F1458" s="272">
        <v>0</v>
      </c>
      <c r="G1458" s="272">
        <v>0</v>
      </c>
      <c r="H1458" s="272">
        <f t="shared" si="28"/>
        <v>0</v>
      </c>
      <c r="I1458" s="272">
        <v>0</v>
      </c>
    </row>
    <row r="1459" spans="1:9" x14ac:dyDescent="0.2">
      <c r="A1459" s="271">
        <v>510521</v>
      </c>
      <c r="B1459" s="271" t="s">
        <v>1214</v>
      </c>
      <c r="C1459" s="272">
        <v>3270249</v>
      </c>
      <c r="D1459" s="272">
        <v>4349583</v>
      </c>
      <c r="E1459" s="272">
        <v>3998575</v>
      </c>
      <c r="F1459" s="272">
        <v>4284525</v>
      </c>
      <c r="G1459" s="272">
        <v>4033961</v>
      </c>
      <c r="H1459" s="272">
        <f t="shared" si="28"/>
        <v>5072722.666666666</v>
      </c>
      <c r="I1459" s="272">
        <v>3804542</v>
      </c>
    </row>
    <row r="1460" spans="1:9" x14ac:dyDescent="0.2">
      <c r="A1460" s="271">
        <v>510522</v>
      </c>
      <c r="B1460" s="271" t="s">
        <v>1215</v>
      </c>
      <c r="C1460" s="272">
        <v>3875707</v>
      </c>
      <c r="D1460" s="272">
        <v>4560000</v>
      </c>
      <c r="E1460" s="272">
        <v>3373947</v>
      </c>
      <c r="F1460" s="272">
        <v>783867</v>
      </c>
      <c r="G1460" s="272">
        <v>1807367</v>
      </c>
      <c r="H1460" s="272">
        <f t="shared" si="28"/>
        <v>2398472</v>
      </c>
      <c r="I1460" s="272">
        <v>1798854</v>
      </c>
    </row>
    <row r="1461" spans="1:9" x14ac:dyDescent="0.2">
      <c r="A1461" s="271">
        <v>510523</v>
      </c>
      <c r="B1461" s="271" t="s">
        <v>1216</v>
      </c>
      <c r="C1461" s="272">
        <v>24854829</v>
      </c>
      <c r="D1461" s="272">
        <v>27791587</v>
      </c>
      <c r="E1461" s="272">
        <v>30405800</v>
      </c>
      <c r="F1461" s="272">
        <v>30795923</v>
      </c>
      <c r="G1461" s="272">
        <v>33001823</v>
      </c>
      <c r="H1461" s="272">
        <f t="shared" si="28"/>
        <v>36105141.333333336</v>
      </c>
      <c r="I1461" s="272">
        <v>27078856</v>
      </c>
    </row>
    <row r="1462" spans="1:9" x14ac:dyDescent="0.2">
      <c r="A1462" s="271">
        <v>510524</v>
      </c>
      <c r="B1462" s="271" t="s">
        <v>1217</v>
      </c>
      <c r="C1462" s="272">
        <v>35091802</v>
      </c>
      <c r="D1462" s="272">
        <v>39236534</v>
      </c>
      <c r="E1462" s="272">
        <v>42928380</v>
      </c>
      <c r="F1462" s="272">
        <v>43482216</v>
      </c>
      <c r="G1462" s="272">
        <v>46595841</v>
      </c>
      <c r="H1462" s="272">
        <f t="shared" si="28"/>
        <v>50921457.333333336</v>
      </c>
      <c r="I1462" s="272">
        <v>38191093</v>
      </c>
    </row>
    <row r="1463" spans="1:9" x14ac:dyDescent="0.2">
      <c r="A1463" s="271">
        <v>510525</v>
      </c>
      <c r="B1463" s="271" t="s">
        <v>1218</v>
      </c>
      <c r="C1463" s="272">
        <v>1480600</v>
      </c>
      <c r="D1463" s="272">
        <v>1640600</v>
      </c>
      <c r="E1463" s="272">
        <v>1741900</v>
      </c>
      <c r="F1463" s="272">
        <v>1820700</v>
      </c>
      <c r="G1463" s="272">
        <v>1852900</v>
      </c>
      <c r="H1463" s="272">
        <f t="shared" si="28"/>
        <v>2082133.3333333335</v>
      </c>
      <c r="I1463" s="272">
        <v>1561600</v>
      </c>
    </row>
    <row r="1464" spans="1:9" x14ac:dyDescent="0.2">
      <c r="A1464" s="271">
        <v>510526</v>
      </c>
      <c r="B1464" s="271" t="s">
        <v>1219</v>
      </c>
      <c r="C1464" s="272">
        <v>11805740</v>
      </c>
      <c r="D1464" s="272">
        <v>13212200</v>
      </c>
      <c r="E1464" s="272">
        <v>14562563</v>
      </c>
      <c r="F1464" s="272">
        <v>14675839</v>
      </c>
      <c r="G1464" s="272">
        <v>15616700</v>
      </c>
      <c r="H1464" s="272">
        <f t="shared" si="28"/>
        <v>17475333.333333332</v>
      </c>
      <c r="I1464" s="272">
        <v>13106500</v>
      </c>
    </row>
    <row r="1465" spans="1:9" x14ac:dyDescent="0.2">
      <c r="A1465" s="271">
        <v>510527</v>
      </c>
      <c r="B1465" s="271" t="s">
        <v>1220</v>
      </c>
      <c r="C1465" s="272">
        <v>8854980</v>
      </c>
      <c r="D1465" s="272">
        <v>9916400</v>
      </c>
      <c r="E1465" s="272">
        <v>10923547</v>
      </c>
      <c r="F1465" s="272">
        <v>11005828</v>
      </c>
      <c r="G1465" s="272">
        <v>11713700</v>
      </c>
      <c r="H1465" s="272">
        <f t="shared" si="28"/>
        <v>13109733.333333332</v>
      </c>
      <c r="I1465" s="272">
        <v>9832300</v>
      </c>
    </row>
    <row r="1466" spans="1:9" x14ac:dyDescent="0.2">
      <c r="A1466" s="271">
        <v>510528</v>
      </c>
      <c r="B1466" s="271" t="s">
        <v>1221</v>
      </c>
      <c r="C1466" s="272">
        <v>5904020</v>
      </c>
      <c r="D1466" s="272">
        <v>6608500</v>
      </c>
      <c r="E1466" s="272">
        <v>7284632</v>
      </c>
      <c r="F1466" s="272">
        <v>7339920</v>
      </c>
      <c r="G1466" s="272">
        <v>7810700</v>
      </c>
      <c r="H1466" s="272">
        <f t="shared" si="28"/>
        <v>8742266.6666666679</v>
      </c>
      <c r="I1466" s="272">
        <v>6556700</v>
      </c>
    </row>
    <row r="1467" spans="1:9" hidden="1" x14ac:dyDescent="0.2">
      <c r="A1467" s="271">
        <v>510529</v>
      </c>
      <c r="B1467" s="271" t="s">
        <v>1222</v>
      </c>
      <c r="C1467" s="272">
        <v>0</v>
      </c>
      <c r="D1467" s="272">
        <v>0</v>
      </c>
      <c r="E1467" s="272">
        <v>0</v>
      </c>
      <c r="F1467" s="272">
        <v>0</v>
      </c>
      <c r="G1467" s="272">
        <v>0</v>
      </c>
      <c r="H1467" s="272">
        <f t="shared" si="28"/>
        <v>0</v>
      </c>
      <c r="I1467" s="272">
        <v>0</v>
      </c>
    </row>
    <row r="1468" spans="1:9" x14ac:dyDescent="0.2">
      <c r="A1468" s="271">
        <v>510530</v>
      </c>
      <c r="B1468" s="271" t="s">
        <v>563</v>
      </c>
      <c r="C1468" s="272">
        <v>0</v>
      </c>
      <c r="D1468" s="272">
        <v>660610</v>
      </c>
      <c r="E1468" s="272">
        <v>936443</v>
      </c>
      <c r="F1468" s="272">
        <v>1024270</v>
      </c>
      <c r="G1468" s="272">
        <v>1030638</v>
      </c>
      <c r="H1468" s="272">
        <f t="shared" si="28"/>
        <v>1295012</v>
      </c>
      <c r="I1468" s="272">
        <v>971259</v>
      </c>
    </row>
    <row r="1469" spans="1:9" x14ac:dyDescent="0.2">
      <c r="A1469" s="271">
        <v>510531</v>
      </c>
      <c r="B1469" s="271" t="s">
        <v>1223</v>
      </c>
      <c r="C1469" s="272">
        <v>6792000</v>
      </c>
      <c r="D1469" s="272">
        <v>160000</v>
      </c>
      <c r="E1469" s="272">
        <v>860000</v>
      </c>
      <c r="F1469" s="272">
        <v>592438</v>
      </c>
      <c r="G1469" s="272">
        <v>2055000</v>
      </c>
      <c r="H1469" s="272">
        <f t="shared" si="28"/>
        <v>1413333.3333333335</v>
      </c>
      <c r="I1469" s="272">
        <v>1060000</v>
      </c>
    </row>
    <row r="1470" spans="1:9" hidden="1" x14ac:dyDescent="0.2">
      <c r="A1470" s="271">
        <v>510532</v>
      </c>
      <c r="B1470" s="271" t="s">
        <v>1224</v>
      </c>
      <c r="C1470" s="272">
        <v>0</v>
      </c>
      <c r="D1470" s="272">
        <v>0</v>
      </c>
      <c r="E1470" s="272">
        <v>0</v>
      </c>
      <c r="F1470" s="272">
        <v>0</v>
      </c>
      <c r="G1470" s="272">
        <v>0</v>
      </c>
      <c r="H1470" s="272">
        <f t="shared" si="28"/>
        <v>0</v>
      </c>
      <c r="I1470" s="272">
        <v>0</v>
      </c>
    </row>
    <row r="1471" spans="1:9" x14ac:dyDescent="0.2">
      <c r="A1471" s="271">
        <v>510533</v>
      </c>
      <c r="B1471" s="271" t="s">
        <v>1225</v>
      </c>
      <c r="C1471" s="272">
        <v>36700</v>
      </c>
      <c r="D1471" s="272">
        <v>423800</v>
      </c>
      <c r="E1471" s="272">
        <v>368800</v>
      </c>
      <c r="F1471" s="272">
        <v>0</v>
      </c>
      <c r="G1471" s="272">
        <v>451800</v>
      </c>
      <c r="H1471" s="272">
        <f t="shared" si="28"/>
        <v>332000</v>
      </c>
      <c r="I1471" s="272">
        <v>249000</v>
      </c>
    </row>
    <row r="1472" spans="1:9" hidden="1" x14ac:dyDescent="0.2">
      <c r="A1472" s="271">
        <v>510534</v>
      </c>
      <c r="B1472" s="271" t="s">
        <v>1226</v>
      </c>
      <c r="C1472" s="272">
        <v>0</v>
      </c>
      <c r="D1472" s="272">
        <v>0</v>
      </c>
      <c r="E1472" s="272">
        <v>0</v>
      </c>
      <c r="F1472" s="272">
        <v>0</v>
      </c>
      <c r="G1472" s="272">
        <v>0</v>
      </c>
      <c r="H1472" s="272">
        <f t="shared" si="28"/>
        <v>0</v>
      </c>
      <c r="I1472" s="272">
        <v>0</v>
      </c>
    </row>
    <row r="1473" spans="1:9" hidden="1" x14ac:dyDescent="0.2">
      <c r="A1473" s="271">
        <v>510595</v>
      </c>
      <c r="B1473" s="271" t="s">
        <v>1227</v>
      </c>
      <c r="C1473" s="272">
        <v>0</v>
      </c>
      <c r="D1473" s="272">
        <v>0</v>
      </c>
      <c r="E1473" s="272">
        <v>0</v>
      </c>
      <c r="F1473" s="272">
        <v>0</v>
      </c>
      <c r="G1473" s="272">
        <v>0</v>
      </c>
      <c r="H1473" s="272">
        <f t="shared" si="28"/>
        <v>0</v>
      </c>
      <c r="I1473" s="272">
        <v>0</v>
      </c>
    </row>
    <row r="1474" spans="1:9" hidden="1" x14ac:dyDescent="0.2">
      <c r="A1474" s="269">
        <v>510700</v>
      </c>
      <c r="B1474" s="269" t="s">
        <v>1228</v>
      </c>
      <c r="C1474" s="270">
        <v>0</v>
      </c>
      <c r="D1474" s="270">
        <v>0</v>
      </c>
      <c r="E1474" s="270">
        <v>0</v>
      </c>
      <c r="F1474" s="270">
        <v>0</v>
      </c>
      <c r="G1474" s="270">
        <v>0</v>
      </c>
      <c r="H1474" s="270">
        <f t="shared" si="28"/>
        <v>0</v>
      </c>
      <c r="I1474" s="270">
        <v>0</v>
      </c>
    </row>
    <row r="1475" spans="1:9" hidden="1" x14ac:dyDescent="0.2">
      <c r="A1475" s="271">
        <v>510705</v>
      </c>
      <c r="B1475" s="271" t="s">
        <v>1229</v>
      </c>
      <c r="C1475" s="272">
        <v>0</v>
      </c>
      <c r="D1475" s="272">
        <v>0</v>
      </c>
      <c r="E1475" s="272">
        <v>0</v>
      </c>
      <c r="F1475" s="272">
        <v>0</v>
      </c>
      <c r="G1475" s="272">
        <v>0</v>
      </c>
      <c r="H1475" s="272">
        <f t="shared" si="28"/>
        <v>0</v>
      </c>
      <c r="I1475" s="272">
        <v>0</v>
      </c>
    </row>
    <row r="1476" spans="1:9" hidden="1" x14ac:dyDescent="0.2">
      <c r="A1476" s="271">
        <v>510710</v>
      </c>
      <c r="B1476" s="271" t="s">
        <v>764</v>
      </c>
      <c r="C1476" s="272">
        <v>0</v>
      </c>
      <c r="D1476" s="272">
        <v>0</v>
      </c>
      <c r="E1476" s="272">
        <v>0</v>
      </c>
      <c r="F1476" s="272">
        <v>0</v>
      </c>
      <c r="G1476" s="272">
        <v>0</v>
      </c>
      <c r="H1476" s="272">
        <f t="shared" si="28"/>
        <v>0</v>
      </c>
      <c r="I1476" s="272">
        <v>0</v>
      </c>
    </row>
    <row r="1477" spans="1:9" hidden="1" x14ac:dyDescent="0.2">
      <c r="A1477" s="271">
        <v>510715</v>
      </c>
      <c r="B1477" s="271" t="s">
        <v>1230</v>
      </c>
      <c r="C1477" s="272">
        <v>0</v>
      </c>
      <c r="D1477" s="272">
        <v>0</v>
      </c>
      <c r="E1477" s="272">
        <v>0</v>
      </c>
      <c r="F1477" s="272">
        <v>0</v>
      </c>
      <c r="G1477" s="272">
        <v>0</v>
      </c>
      <c r="H1477" s="272">
        <f t="shared" si="28"/>
        <v>0</v>
      </c>
      <c r="I1477" s="272">
        <v>0</v>
      </c>
    </row>
    <row r="1478" spans="1:9" hidden="1" x14ac:dyDescent="0.2">
      <c r="A1478" s="271">
        <v>510720</v>
      </c>
      <c r="B1478" s="271" t="s">
        <v>766</v>
      </c>
      <c r="C1478" s="272">
        <v>0</v>
      </c>
      <c r="D1478" s="272">
        <v>0</v>
      </c>
      <c r="E1478" s="272">
        <v>0</v>
      </c>
      <c r="F1478" s="272">
        <v>0</v>
      </c>
      <c r="G1478" s="272">
        <v>0</v>
      </c>
      <c r="H1478" s="272">
        <f t="shared" si="28"/>
        <v>0</v>
      </c>
      <c r="I1478" s="272">
        <v>0</v>
      </c>
    </row>
    <row r="1479" spans="1:9" hidden="1" x14ac:dyDescent="0.2">
      <c r="A1479" s="271">
        <v>510725</v>
      </c>
      <c r="B1479" s="271" t="s">
        <v>1231</v>
      </c>
      <c r="C1479" s="272">
        <v>0</v>
      </c>
      <c r="D1479" s="272">
        <v>0</v>
      </c>
      <c r="E1479" s="272">
        <v>0</v>
      </c>
      <c r="F1479" s="272">
        <v>0</v>
      </c>
      <c r="G1479" s="272">
        <v>0</v>
      </c>
      <c r="H1479" s="272">
        <f t="shared" si="28"/>
        <v>0</v>
      </c>
      <c r="I1479" s="272">
        <v>0</v>
      </c>
    </row>
    <row r="1480" spans="1:9" hidden="1" x14ac:dyDescent="0.2">
      <c r="A1480" s="271">
        <v>510730</v>
      </c>
      <c r="B1480" s="271" t="s">
        <v>1232</v>
      </c>
      <c r="C1480" s="272">
        <v>0</v>
      </c>
      <c r="D1480" s="272">
        <v>0</v>
      </c>
      <c r="E1480" s="272">
        <v>0</v>
      </c>
      <c r="F1480" s="272">
        <v>0</v>
      </c>
      <c r="G1480" s="272">
        <v>0</v>
      </c>
      <c r="H1480" s="272">
        <f t="shared" si="28"/>
        <v>0</v>
      </c>
      <c r="I1480" s="272">
        <v>0</v>
      </c>
    </row>
    <row r="1481" spans="1:9" hidden="1" x14ac:dyDescent="0.2">
      <c r="A1481" s="271">
        <v>510735</v>
      </c>
      <c r="B1481" s="271" t="s">
        <v>769</v>
      </c>
      <c r="C1481" s="272">
        <v>0</v>
      </c>
      <c r="D1481" s="272">
        <v>0</v>
      </c>
      <c r="E1481" s="272">
        <v>0</v>
      </c>
      <c r="F1481" s="272">
        <v>0</v>
      </c>
      <c r="G1481" s="272">
        <v>0</v>
      </c>
      <c r="H1481" s="272">
        <f t="shared" si="28"/>
        <v>0</v>
      </c>
      <c r="I1481" s="272">
        <v>0</v>
      </c>
    </row>
    <row r="1482" spans="1:9" hidden="1" x14ac:dyDescent="0.2">
      <c r="A1482" s="271">
        <v>510740</v>
      </c>
      <c r="B1482" s="271" t="s">
        <v>1233</v>
      </c>
      <c r="C1482" s="272">
        <v>0</v>
      </c>
      <c r="D1482" s="272">
        <v>0</v>
      </c>
      <c r="E1482" s="272">
        <v>0</v>
      </c>
      <c r="F1482" s="272">
        <v>0</v>
      </c>
      <c r="G1482" s="272">
        <v>0</v>
      </c>
      <c r="H1482" s="272">
        <f t="shared" si="28"/>
        <v>0</v>
      </c>
      <c r="I1482" s="272">
        <v>0</v>
      </c>
    </row>
    <row r="1483" spans="1:9" hidden="1" x14ac:dyDescent="0.2">
      <c r="A1483" s="271">
        <v>510745</v>
      </c>
      <c r="B1483" s="271" t="s">
        <v>646</v>
      </c>
      <c r="C1483" s="272">
        <v>0</v>
      </c>
      <c r="D1483" s="272">
        <v>0</v>
      </c>
      <c r="E1483" s="272">
        <v>0</v>
      </c>
      <c r="F1483" s="272">
        <v>0</v>
      </c>
      <c r="G1483" s="272">
        <v>0</v>
      </c>
      <c r="H1483" s="272">
        <f t="shared" si="28"/>
        <v>0</v>
      </c>
      <c r="I1483" s="272">
        <v>0</v>
      </c>
    </row>
    <row r="1484" spans="1:9" x14ac:dyDescent="0.2">
      <c r="A1484" s="269">
        <v>511000</v>
      </c>
      <c r="B1484" s="269" t="s">
        <v>1234</v>
      </c>
      <c r="C1484" s="270">
        <v>378430566.24000001</v>
      </c>
      <c r="D1484" s="270">
        <v>401022346.82999998</v>
      </c>
      <c r="E1484" s="270">
        <v>372122762.51999998</v>
      </c>
      <c r="F1484" s="270">
        <v>302435249.75</v>
      </c>
      <c r="G1484" s="270">
        <v>298197322.57999998</v>
      </c>
      <c r="H1484" s="270">
        <f>+SUM(H1485:H1520)</f>
        <v>273707147.15999997</v>
      </c>
      <c r="I1484" s="270">
        <v>189450039.66999999</v>
      </c>
    </row>
    <row r="1485" spans="1:9" x14ac:dyDescent="0.2">
      <c r="A1485" s="271">
        <v>511001</v>
      </c>
      <c r="B1485" s="271" t="s">
        <v>497</v>
      </c>
      <c r="C1485" s="272">
        <v>33681000</v>
      </c>
      <c r="D1485" s="272">
        <v>42851000</v>
      </c>
      <c r="E1485" s="272">
        <v>47670600</v>
      </c>
      <c r="F1485" s="272">
        <v>34259800</v>
      </c>
      <c r="G1485" s="272">
        <v>59620200</v>
      </c>
      <c r="H1485" s="272">
        <f t="shared" ref="H1485:H1519" si="29">+I1485/9*12</f>
        <v>58465981.333333328</v>
      </c>
      <c r="I1485" s="272">
        <v>43849486</v>
      </c>
    </row>
    <row r="1486" spans="1:9" x14ac:dyDescent="0.2">
      <c r="A1486" s="271">
        <v>511002</v>
      </c>
      <c r="B1486" s="271" t="s">
        <v>723</v>
      </c>
      <c r="C1486" s="272">
        <v>60140226.609999999</v>
      </c>
      <c r="D1486" s="272">
        <v>65178365.740000002</v>
      </c>
      <c r="E1486" s="272">
        <v>55204914.869999997</v>
      </c>
      <c r="F1486" s="272">
        <v>50813893.159999996</v>
      </c>
      <c r="G1486" s="272">
        <v>42819794.740000002</v>
      </c>
      <c r="H1486" s="272">
        <f t="shared" si="29"/>
        <v>51841094.879999995</v>
      </c>
      <c r="I1486" s="272">
        <v>38880821.159999996</v>
      </c>
    </row>
    <row r="1487" spans="1:9" x14ac:dyDescent="0.2">
      <c r="A1487" s="271">
        <v>511003</v>
      </c>
      <c r="B1487" s="271" t="s">
        <v>564</v>
      </c>
      <c r="C1487" s="272">
        <v>7816900</v>
      </c>
      <c r="D1487" s="272">
        <v>8903416</v>
      </c>
      <c r="E1487" s="272">
        <v>14402276</v>
      </c>
      <c r="F1487" s="272">
        <v>12772424</v>
      </c>
      <c r="G1487" s="272">
        <v>7907792</v>
      </c>
      <c r="H1487" s="272">
        <f t="shared" si="29"/>
        <v>8296885.333333334</v>
      </c>
      <c r="I1487" s="272">
        <v>6222664</v>
      </c>
    </row>
    <row r="1488" spans="1:9" hidden="1" x14ac:dyDescent="0.2">
      <c r="A1488" s="271">
        <v>511004</v>
      </c>
      <c r="B1488" s="271" t="s">
        <v>1235</v>
      </c>
      <c r="C1488" s="272">
        <v>0</v>
      </c>
      <c r="D1488" s="272">
        <v>0</v>
      </c>
      <c r="E1488" s="272">
        <v>0</v>
      </c>
      <c r="F1488" s="272">
        <v>0</v>
      </c>
      <c r="G1488" s="272">
        <v>0</v>
      </c>
      <c r="H1488" s="272">
        <f t="shared" si="29"/>
        <v>0</v>
      </c>
      <c r="I1488" s="272">
        <v>0</v>
      </c>
    </row>
    <row r="1489" spans="1:9" x14ac:dyDescent="0.2">
      <c r="A1489" s="271">
        <v>511005</v>
      </c>
      <c r="B1489" s="271" t="s">
        <v>563</v>
      </c>
      <c r="C1489" s="272">
        <v>0</v>
      </c>
      <c r="D1489" s="272">
        <v>0</v>
      </c>
      <c r="E1489" s="272">
        <v>0</v>
      </c>
      <c r="F1489" s="272">
        <v>0</v>
      </c>
      <c r="G1489" s="272">
        <v>216959</v>
      </c>
      <c r="H1489" s="272">
        <f t="shared" si="29"/>
        <v>2603508</v>
      </c>
      <c r="I1489" s="272">
        <v>1952631</v>
      </c>
    </row>
    <row r="1490" spans="1:9" x14ac:dyDescent="0.2">
      <c r="A1490" s="271">
        <v>511006</v>
      </c>
      <c r="B1490" s="271" t="s">
        <v>651</v>
      </c>
      <c r="C1490" s="272">
        <v>355000</v>
      </c>
      <c r="D1490" s="272">
        <v>781815</v>
      </c>
      <c r="E1490" s="272">
        <v>133000</v>
      </c>
      <c r="F1490" s="272">
        <v>0</v>
      </c>
      <c r="G1490" s="272">
        <v>0</v>
      </c>
      <c r="H1490" s="272">
        <f t="shared" si="29"/>
        <v>860000</v>
      </c>
      <c r="I1490" s="272">
        <v>645000</v>
      </c>
    </row>
    <row r="1491" spans="1:9" hidden="1" x14ac:dyDescent="0.2">
      <c r="A1491" s="271">
        <v>511007</v>
      </c>
      <c r="B1491" s="271" t="s">
        <v>534</v>
      </c>
      <c r="C1491" s="272">
        <v>0</v>
      </c>
      <c r="D1491" s="272">
        <v>0</v>
      </c>
      <c r="E1491" s="272">
        <v>0</v>
      </c>
      <c r="F1491" s="272">
        <v>0</v>
      </c>
      <c r="G1491" s="272">
        <v>0</v>
      </c>
      <c r="H1491" s="272">
        <f t="shared" si="29"/>
        <v>0</v>
      </c>
      <c r="I1491" s="272">
        <v>0</v>
      </c>
    </row>
    <row r="1492" spans="1:9" hidden="1" x14ac:dyDescent="0.2">
      <c r="A1492" s="271">
        <v>511008</v>
      </c>
      <c r="B1492" s="271" t="s">
        <v>1236</v>
      </c>
      <c r="C1492" s="272">
        <v>0</v>
      </c>
      <c r="D1492" s="272">
        <v>0</v>
      </c>
      <c r="E1492" s="272">
        <v>0</v>
      </c>
      <c r="F1492" s="272">
        <v>0</v>
      </c>
      <c r="G1492" s="272">
        <v>0</v>
      </c>
      <c r="H1492" s="272">
        <f t="shared" si="29"/>
        <v>0</v>
      </c>
      <c r="I1492" s="272">
        <v>0</v>
      </c>
    </row>
    <row r="1493" spans="1:9" hidden="1" x14ac:dyDescent="0.2">
      <c r="A1493" s="271">
        <v>511009</v>
      </c>
      <c r="B1493" s="271" t="s">
        <v>1237</v>
      </c>
      <c r="C1493" s="272">
        <v>0</v>
      </c>
      <c r="D1493" s="272">
        <v>0</v>
      </c>
      <c r="E1493" s="272">
        <v>0</v>
      </c>
      <c r="F1493" s="272">
        <v>0</v>
      </c>
      <c r="G1493" s="272">
        <v>0</v>
      </c>
      <c r="H1493" s="272">
        <f t="shared" si="29"/>
        <v>0</v>
      </c>
      <c r="I1493" s="272">
        <v>0</v>
      </c>
    </row>
    <row r="1494" spans="1:9" x14ac:dyDescent="0.2">
      <c r="A1494" s="271">
        <v>511010</v>
      </c>
      <c r="B1494" s="271" t="s">
        <v>1238</v>
      </c>
      <c r="C1494" s="272">
        <v>13850</v>
      </c>
      <c r="D1494" s="272">
        <v>14526</v>
      </c>
      <c r="E1494" s="272">
        <v>18655</v>
      </c>
      <c r="F1494" s="272">
        <v>15378</v>
      </c>
      <c r="G1494" s="272">
        <v>40526</v>
      </c>
      <c r="H1494" s="272">
        <f t="shared" si="29"/>
        <v>59048</v>
      </c>
      <c r="I1494" s="272">
        <v>44286</v>
      </c>
    </row>
    <row r="1495" spans="1:9" x14ac:dyDescent="0.2">
      <c r="A1495" s="271">
        <v>511011</v>
      </c>
      <c r="B1495" s="271" t="s">
        <v>1239</v>
      </c>
      <c r="C1495" s="272">
        <v>4158255</v>
      </c>
      <c r="D1495" s="272">
        <v>5046076</v>
      </c>
      <c r="E1495" s="272">
        <v>2531559</v>
      </c>
      <c r="F1495" s="272">
        <v>589208</v>
      </c>
      <c r="G1495" s="272">
        <v>201468</v>
      </c>
      <c r="H1495" s="272">
        <f t="shared" si="29"/>
        <v>1339693.3333333333</v>
      </c>
      <c r="I1495" s="272">
        <v>1004770</v>
      </c>
    </row>
    <row r="1496" spans="1:9" x14ac:dyDescent="0.2">
      <c r="A1496" s="271">
        <v>511012</v>
      </c>
      <c r="B1496" s="271" t="s">
        <v>1240</v>
      </c>
      <c r="C1496" s="272">
        <v>3264486.7</v>
      </c>
      <c r="D1496" s="272">
        <v>3866206.54</v>
      </c>
      <c r="E1496" s="272">
        <v>3859387.17</v>
      </c>
      <c r="F1496" s="272">
        <v>4578524.37</v>
      </c>
      <c r="G1496" s="272">
        <v>4890015.5999999996</v>
      </c>
      <c r="H1496" s="272">
        <f t="shared" si="29"/>
        <v>5101233.6133333333</v>
      </c>
      <c r="I1496" s="272">
        <v>3825925.21</v>
      </c>
    </row>
    <row r="1497" spans="1:9" x14ac:dyDescent="0.2">
      <c r="A1497" s="271">
        <v>511013</v>
      </c>
      <c r="B1497" s="271" t="s">
        <v>1241</v>
      </c>
      <c r="C1497" s="272">
        <v>1801500</v>
      </c>
      <c r="D1497" s="272">
        <v>1798300</v>
      </c>
      <c r="E1497" s="272">
        <v>2349700</v>
      </c>
      <c r="F1497" s="272">
        <v>11176650</v>
      </c>
      <c r="G1497" s="272">
        <v>7154700</v>
      </c>
      <c r="H1497" s="272">
        <f t="shared" si="29"/>
        <v>4916333.333333333</v>
      </c>
      <c r="I1497" s="272">
        <v>3687250</v>
      </c>
    </row>
    <row r="1498" spans="1:9" x14ac:dyDescent="0.2">
      <c r="A1498" s="271">
        <v>511014</v>
      </c>
      <c r="B1498" s="271" t="s">
        <v>1242</v>
      </c>
      <c r="C1498" s="272">
        <v>2654900</v>
      </c>
      <c r="D1498" s="272">
        <v>2752907</v>
      </c>
      <c r="E1498" s="272">
        <v>1589563</v>
      </c>
      <c r="F1498" s="272">
        <v>774700</v>
      </c>
      <c r="G1498" s="272">
        <v>742300</v>
      </c>
      <c r="H1498" s="272">
        <f t="shared" si="29"/>
        <v>323137.33333333331</v>
      </c>
      <c r="I1498" s="272">
        <v>242353</v>
      </c>
    </row>
    <row r="1499" spans="1:9" x14ac:dyDescent="0.2">
      <c r="A1499" s="271">
        <v>511015</v>
      </c>
      <c r="B1499" s="271" t="s">
        <v>1243</v>
      </c>
      <c r="C1499" s="272">
        <v>10351899</v>
      </c>
      <c r="D1499" s="272">
        <v>6404283</v>
      </c>
      <c r="E1499" s="272">
        <v>6381258</v>
      </c>
      <c r="F1499" s="272">
        <v>3673577</v>
      </c>
      <c r="G1499" s="272">
        <v>3748082</v>
      </c>
      <c r="H1499" s="272">
        <f t="shared" si="29"/>
        <v>2649933.3333333335</v>
      </c>
      <c r="I1499" s="272">
        <v>1987450</v>
      </c>
    </row>
    <row r="1500" spans="1:9" x14ac:dyDescent="0.2">
      <c r="A1500" s="271">
        <v>511016</v>
      </c>
      <c r="B1500" s="271" t="s">
        <v>1244</v>
      </c>
      <c r="C1500" s="272">
        <v>1360912</v>
      </c>
      <c r="D1500" s="272">
        <v>2304417</v>
      </c>
      <c r="E1500" s="272">
        <v>2291239</v>
      </c>
      <c r="F1500" s="272">
        <v>627566</v>
      </c>
      <c r="G1500" s="272">
        <v>473491</v>
      </c>
      <c r="H1500" s="272">
        <f t="shared" si="29"/>
        <v>554492</v>
      </c>
      <c r="I1500" s="272">
        <v>415869</v>
      </c>
    </row>
    <row r="1501" spans="1:9" hidden="1" x14ac:dyDescent="0.2">
      <c r="A1501" s="271">
        <v>511017</v>
      </c>
      <c r="B1501" s="271" t="s">
        <v>1245</v>
      </c>
      <c r="C1501" s="272">
        <v>0</v>
      </c>
      <c r="D1501" s="272">
        <v>0</v>
      </c>
      <c r="E1501" s="272">
        <v>0</v>
      </c>
      <c r="F1501" s="272">
        <v>0</v>
      </c>
      <c r="G1501" s="272">
        <v>0</v>
      </c>
      <c r="H1501" s="272">
        <f t="shared" si="29"/>
        <v>0</v>
      </c>
      <c r="I1501" s="272">
        <v>0</v>
      </c>
    </row>
    <row r="1502" spans="1:9" x14ac:dyDescent="0.2">
      <c r="A1502" s="271">
        <v>511018</v>
      </c>
      <c r="B1502" s="271" t="s">
        <v>1246</v>
      </c>
      <c r="C1502" s="272">
        <v>0</v>
      </c>
      <c r="D1502" s="272">
        <v>0</v>
      </c>
      <c r="E1502" s="272">
        <v>2890000</v>
      </c>
      <c r="F1502" s="272">
        <v>4509371</v>
      </c>
      <c r="G1502" s="272">
        <v>2821352</v>
      </c>
      <c r="H1502" s="272">
        <f t="shared" si="29"/>
        <v>7485573.333333333</v>
      </c>
      <c r="I1502" s="272">
        <v>5614180</v>
      </c>
    </row>
    <row r="1503" spans="1:9" x14ac:dyDescent="0.2">
      <c r="A1503" s="271">
        <v>511019</v>
      </c>
      <c r="B1503" s="271" t="s">
        <v>1247</v>
      </c>
      <c r="C1503" s="272">
        <v>3226600</v>
      </c>
      <c r="D1503" s="272">
        <v>3520200</v>
      </c>
      <c r="E1503" s="272">
        <v>3697428</v>
      </c>
      <c r="F1503" s="272">
        <v>3778386</v>
      </c>
      <c r="G1503" s="272">
        <v>4240786</v>
      </c>
      <c r="H1503" s="272">
        <f t="shared" si="29"/>
        <v>6091488</v>
      </c>
      <c r="I1503" s="272">
        <v>4568616</v>
      </c>
    </row>
    <row r="1504" spans="1:9" x14ac:dyDescent="0.2">
      <c r="A1504" s="271">
        <v>511020</v>
      </c>
      <c r="B1504" s="271" t="s">
        <v>1248</v>
      </c>
      <c r="C1504" s="272">
        <v>20719989</v>
      </c>
      <c r="D1504" s="272">
        <v>19430067</v>
      </c>
      <c r="E1504" s="272">
        <v>20593378</v>
      </c>
      <c r="F1504" s="272">
        <v>30034386</v>
      </c>
      <c r="G1504" s="272">
        <v>15100050</v>
      </c>
      <c r="H1504" s="272">
        <f t="shared" si="29"/>
        <v>21912389.333333336</v>
      </c>
      <c r="I1504" s="272">
        <v>16434292</v>
      </c>
    </row>
    <row r="1505" spans="1:10" hidden="1" x14ac:dyDescent="0.2">
      <c r="A1505" s="271">
        <v>511021</v>
      </c>
      <c r="B1505" s="271" t="s">
        <v>1249</v>
      </c>
      <c r="C1505" s="272">
        <v>9393320</v>
      </c>
      <c r="D1505" s="272">
        <v>5599508</v>
      </c>
      <c r="E1505" s="272">
        <v>6683420</v>
      </c>
      <c r="F1505" s="272">
        <v>2248885</v>
      </c>
      <c r="G1505" s="272">
        <v>2599124</v>
      </c>
      <c r="H1505" s="272">
        <f t="shared" si="29"/>
        <v>0</v>
      </c>
      <c r="I1505" s="272">
        <v>0</v>
      </c>
    </row>
    <row r="1506" spans="1:10" x14ac:dyDescent="0.2">
      <c r="A1506" s="271">
        <v>511022</v>
      </c>
      <c r="B1506" s="271" t="s">
        <v>1250</v>
      </c>
      <c r="C1506" s="272">
        <v>2453634</v>
      </c>
      <c r="D1506" s="272">
        <v>2266295</v>
      </c>
      <c r="E1506" s="272">
        <v>2887841</v>
      </c>
      <c r="F1506" s="272">
        <v>955502</v>
      </c>
      <c r="G1506" s="272">
        <v>684830</v>
      </c>
      <c r="H1506" s="272">
        <f t="shared" si="29"/>
        <v>670321.33333333326</v>
      </c>
      <c r="I1506" s="272">
        <v>502741</v>
      </c>
    </row>
    <row r="1507" spans="1:10" hidden="1" x14ac:dyDescent="0.2">
      <c r="A1507" s="271">
        <v>511023</v>
      </c>
      <c r="B1507" s="271" t="s">
        <v>1251</v>
      </c>
      <c r="C1507" s="272">
        <v>0</v>
      </c>
      <c r="D1507" s="272">
        <v>0</v>
      </c>
      <c r="E1507" s="272">
        <v>0</v>
      </c>
      <c r="F1507" s="272">
        <v>0</v>
      </c>
      <c r="G1507" s="272">
        <v>0</v>
      </c>
      <c r="H1507" s="272">
        <f t="shared" si="29"/>
        <v>0</v>
      </c>
      <c r="I1507" s="272">
        <v>0</v>
      </c>
    </row>
    <row r="1508" spans="1:10" x14ac:dyDescent="0.2">
      <c r="A1508" s="271">
        <v>511024</v>
      </c>
      <c r="B1508" s="271" t="s">
        <v>649</v>
      </c>
      <c r="C1508" s="272">
        <v>2090400</v>
      </c>
      <c r="D1508" s="272">
        <v>2074550</v>
      </c>
      <c r="E1508" s="272">
        <v>2453200</v>
      </c>
      <c r="F1508" s="272">
        <v>2244150</v>
      </c>
      <c r="G1508" s="272">
        <v>2190500</v>
      </c>
      <c r="H1508" s="272">
        <f t="shared" si="29"/>
        <v>3212866.6666666665</v>
      </c>
      <c r="I1508" s="272">
        <v>2409650</v>
      </c>
    </row>
    <row r="1509" spans="1:10" hidden="1" x14ac:dyDescent="0.2">
      <c r="A1509" s="271">
        <v>511025</v>
      </c>
      <c r="B1509" s="271" t="s">
        <v>1252</v>
      </c>
      <c r="C1509" s="272">
        <v>0</v>
      </c>
      <c r="D1509" s="272">
        <v>0</v>
      </c>
      <c r="E1509" s="272">
        <v>0</v>
      </c>
      <c r="F1509" s="272">
        <v>0</v>
      </c>
      <c r="G1509" s="272">
        <v>0</v>
      </c>
      <c r="H1509" s="272">
        <f t="shared" si="29"/>
        <v>0</v>
      </c>
      <c r="I1509" s="272">
        <v>0</v>
      </c>
    </row>
    <row r="1510" spans="1:10" hidden="1" x14ac:dyDescent="0.2">
      <c r="A1510" s="271">
        <v>511026</v>
      </c>
      <c r="B1510" s="271" t="s">
        <v>1253</v>
      </c>
      <c r="C1510" s="272">
        <v>0</v>
      </c>
      <c r="D1510" s="272">
        <v>0</v>
      </c>
      <c r="E1510" s="272">
        <v>0</v>
      </c>
      <c r="F1510" s="272">
        <v>0</v>
      </c>
      <c r="G1510" s="272">
        <v>0</v>
      </c>
      <c r="H1510" s="272">
        <f t="shared" si="29"/>
        <v>0</v>
      </c>
      <c r="I1510" s="272">
        <v>0</v>
      </c>
    </row>
    <row r="1511" spans="1:10" hidden="1" x14ac:dyDescent="0.2">
      <c r="A1511" s="271">
        <v>511027</v>
      </c>
      <c r="B1511" s="271" t="s">
        <v>1254</v>
      </c>
      <c r="C1511" s="272">
        <v>273948</v>
      </c>
      <c r="D1511" s="272">
        <v>137311</v>
      </c>
      <c r="E1511" s="272">
        <v>119328</v>
      </c>
      <c r="F1511" s="272">
        <v>0</v>
      </c>
      <c r="G1511" s="272">
        <v>0</v>
      </c>
      <c r="H1511" s="272">
        <f t="shared" si="29"/>
        <v>0</v>
      </c>
      <c r="I1511" s="272">
        <v>0</v>
      </c>
    </row>
    <row r="1512" spans="1:10" hidden="1" x14ac:dyDescent="0.2">
      <c r="A1512" s="271">
        <v>511028</v>
      </c>
      <c r="B1512" s="271" t="s">
        <v>1255</v>
      </c>
      <c r="C1512" s="272">
        <v>0</v>
      </c>
      <c r="D1512" s="272">
        <v>0</v>
      </c>
      <c r="E1512" s="272">
        <v>0</v>
      </c>
      <c r="F1512" s="272">
        <v>0</v>
      </c>
      <c r="G1512" s="272">
        <v>0</v>
      </c>
      <c r="H1512" s="272">
        <f t="shared" si="29"/>
        <v>0</v>
      </c>
      <c r="I1512" s="272">
        <v>0</v>
      </c>
    </row>
    <row r="1513" spans="1:10" hidden="1" x14ac:dyDescent="0.2">
      <c r="A1513" s="271">
        <v>511029</v>
      </c>
      <c r="B1513" s="271" t="s">
        <v>1256</v>
      </c>
      <c r="C1513" s="272">
        <v>0</v>
      </c>
      <c r="D1513" s="272">
        <v>0</v>
      </c>
      <c r="E1513" s="272">
        <v>0</v>
      </c>
      <c r="F1513" s="272">
        <v>0</v>
      </c>
      <c r="G1513" s="272">
        <v>0</v>
      </c>
      <c r="H1513" s="272">
        <f t="shared" si="29"/>
        <v>0</v>
      </c>
      <c r="I1513" s="272">
        <v>0</v>
      </c>
    </row>
    <row r="1514" spans="1:10" x14ac:dyDescent="0.2">
      <c r="A1514" s="271">
        <v>511030</v>
      </c>
      <c r="B1514" s="271" t="s">
        <v>1257</v>
      </c>
      <c r="C1514" s="272">
        <v>22165500</v>
      </c>
      <c r="D1514" s="272">
        <v>25901136</v>
      </c>
      <c r="E1514" s="272">
        <v>11817996</v>
      </c>
      <c r="F1514" s="272">
        <v>17260864</v>
      </c>
      <c r="G1514" s="272">
        <v>25107593</v>
      </c>
      <c r="H1514" s="272">
        <f t="shared" si="29"/>
        <v>22399424</v>
      </c>
      <c r="I1514" s="272">
        <v>16799568</v>
      </c>
    </row>
    <row r="1515" spans="1:10" x14ac:dyDescent="0.2">
      <c r="A1515" s="271">
        <v>511031</v>
      </c>
      <c r="B1515" s="271" t="s">
        <v>500</v>
      </c>
      <c r="C1515" s="272">
        <v>5261987</v>
      </c>
      <c r="D1515" s="272">
        <v>5766608</v>
      </c>
      <c r="E1515" s="272">
        <v>5161870</v>
      </c>
      <c r="F1515" s="272">
        <v>5402703</v>
      </c>
      <c r="G1515" s="272">
        <v>5753231</v>
      </c>
      <c r="H1515" s="272">
        <f t="shared" si="29"/>
        <v>8169245.333333334</v>
      </c>
      <c r="I1515" s="272">
        <v>6126934</v>
      </c>
    </row>
    <row r="1516" spans="1:10" x14ac:dyDescent="0.2">
      <c r="A1516" s="271">
        <v>511032</v>
      </c>
      <c r="B1516" s="271" t="s">
        <v>1258</v>
      </c>
      <c r="C1516" s="272">
        <v>0</v>
      </c>
      <c r="D1516" s="272">
        <v>0</v>
      </c>
      <c r="E1516" s="272">
        <v>1136530</v>
      </c>
      <c r="F1516" s="272">
        <v>1202449</v>
      </c>
      <c r="G1516" s="272">
        <v>1245857</v>
      </c>
      <c r="H1516" s="272">
        <f t="shared" si="29"/>
        <v>1754498.6666666665</v>
      </c>
      <c r="I1516" s="272">
        <v>1315874</v>
      </c>
    </row>
    <row r="1517" spans="1:10" hidden="1" x14ac:dyDescent="0.2">
      <c r="A1517" s="271">
        <v>511033</v>
      </c>
      <c r="B1517" s="271" t="s">
        <v>1259</v>
      </c>
      <c r="C1517" s="272">
        <v>0</v>
      </c>
      <c r="D1517" s="272">
        <v>0</v>
      </c>
      <c r="E1517" s="272">
        <v>0</v>
      </c>
      <c r="F1517" s="272">
        <v>0</v>
      </c>
      <c r="G1517" s="272">
        <v>0</v>
      </c>
      <c r="H1517" s="272">
        <f t="shared" si="29"/>
        <v>0</v>
      </c>
      <c r="I1517" s="272">
        <v>0</v>
      </c>
    </row>
    <row r="1518" spans="1:10" hidden="1" x14ac:dyDescent="0.2">
      <c r="A1518" s="271">
        <v>511034</v>
      </c>
      <c r="B1518" s="271" t="s">
        <v>1260</v>
      </c>
      <c r="C1518" s="272">
        <v>0</v>
      </c>
      <c r="D1518" s="272">
        <v>0</v>
      </c>
      <c r="E1518" s="272">
        <v>0</v>
      </c>
      <c r="F1518" s="272">
        <v>0</v>
      </c>
      <c r="G1518" s="272">
        <v>0</v>
      </c>
      <c r="H1518" s="272">
        <f t="shared" si="29"/>
        <v>0</v>
      </c>
      <c r="I1518" s="272">
        <v>0</v>
      </c>
    </row>
    <row r="1519" spans="1:10" hidden="1" x14ac:dyDescent="0.2">
      <c r="A1519" s="271">
        <v>511035</v>
      </c>
      <c r="B1519" s="271" t="s">
        <v>1261</v>
      </c>
      <c r="C1519" s="272">
        <v>0</v>
      </c>
      <c r="D1519" s="272">
        <v>0</v>
      </c>
      <c r="E1519" s="272">
        <v>0</v>
      </c>
      <c r="F1519" s="272">
        <v>0</v>
      </c>
      <c r="G1519" s="272">
        <v>0</v>
      </c>
      <c r="H1519" s="272">
        <f t="shared" si="29"/>
        <v>0</v>
      </c>
      <c r="I1519" s="272">
        <v>0</v>
      </c>
    </row>
    <row r="1520" spans="1:10" s="274" customFormat="1" x14ac:dyDescent="0.2">
      <c r="A1520" s="300">
        <v>511095</v>
      </c>
      <c r="B1520" s="300" t="s">
        <v>444</v>
      </c>
      <c r="C1520" s="301">
        <v>187246258.93000001</v>
      </c>
      <c r="D1520" s="301">
        <v>196425359.55000001</v>
      </c>
      <c r="E1520" s="301">
        <v>178249619.47999999</v>
      </c>
      <c r="F1520" s="301">
        <v>115516833.22</v>
      </c>
      <c r="G1520" s="301">
        <v>110638671.23999999</v>
      </c>
      <c r="H1520" s="301">
        <v>65000000</v>
      </c>
      <c r="I1520" s="301">
        <v>32919679.300000001</v>
      </c>
      <c r="J1520" s="405"/>
    </row>
    <row r="1521" spans="1:9" x14ac:dyDescent="0.2">
      <c r="A1521" s="269">
        <v>511500</v>
      </c>
      <c r="B1521" s="269" t="s">
        <v>1262</v>
      </c>
      <c r="C1521" s="270">
        <v>16408343</v>
      </c>
      <c r="D1521" s="270">
        <v>43178978</v>
      </c>
      <c r="E1521" s="270">
        <v>51598438</v>
      </c>
      <c r="F1521" s="270">
        <v>117083654</v>
      </c>
      <c r="G1521" s="270">
        <v>123244530</v>
      </c>
      <c r="H1521" s="270">
        <f t="shared" ref="H1521:H1584" si="30">+I1521/9*12</f>
        <v>177959389.33333334</v>
      </c>
      <c r="I1521" s="270">
        <v>133469542</v>
      </c>
    </row>
    <row r="1522" spans="1:9" hidden="1" x14ac:dyDescent="0.2">
      <c r="A1522" s="271">
        <v>511501</v>
      </c>
      <c r="B1522" s="271" t="s">
        <v>1081</v>
      </c>
      <c r="C1522" s="272">
        <v>0</v>
      </c>
      <c r="D1522" s="272">
        <v>0</v>
      </c>
      <c r="E1522" s="272">
        <v>0</v>
      </c>
      <c r="F1522" s="272">
        <v>0</v>
      </c>
      <c r="G1522" s="272">
        <v>0</v>
      </c>
      <c r="H1522" s="272">
        <f t="shared" si="30"/>
        <v>0</v>
      </c>
      <c r="I1522" s="272">
        <v>0</v>
      </c>
    </row>
    <row r="1523" spans="1:9" hidden="1" x14ac:dyDescent="0.2">
      <c r="A1523" s="271">
        <v>511502</v>
      </c>
      <c r="B1523" s="271" t="s">
        <v>1263</v>
      </c>
      <c r="C1523" s="272">
        <v>0</v>
      </c>
      <c r="D1523" s="272">
        <v>0</v>
      </c>
      <c r="E1523" s="272">
        <v>0</v>
      </c>
      <c r="F1523" s="272">
        <v>0</v>
      </c>
      <c r="G1523" s="272">
        <v>0</v>
      </c>
      <c r="H1523" s="272">
        <f t="shared" si="30"/>
        <v>0</v>
      </c>
      <c r="I1523" s="272">
        <v>0</v>
      </c>
    </row>
    <row r="1524" spans="1:9" hidden="1" x14ac:dyDescent="0.2">
      <c r="A1524" s="271">
        <v>511503</v>
      </c>
      <c r="B1524" s="271" t="s">
        <v>1264</v>
      </c>
      <c r="C1524" s="272">
        <v>0</v>
      </c>
      <c r="D1524" s="272">
        <v>0</v>
      </c>
      <c r="E1524" s="272">
        <v>0</v>
      </c>
      <c r="F1524" s="272">
        <v>0</v>
      </c>
      <c r="G1524" s="272">
        <v>0</v>
      </c>
      <c r="H1524" s="272">
        <f t="shared" si="30"/>
        <v>0</v>
      </c>
      <c r="I1524" s="272">
        <v>0</v>
      </c>
    </row>
    <row r="1525" spans="1:9" hidden="1" x14ac:dyDescent="0.2">
      <c r="A1525" s="271">
        <v>511504</v>
      </c>
      <c r="B1525" s="271" t="s">
        <v>1265</v>
      </c>
      <c r="C1525" s="272">
        <v>0</v>
      </c>
      <c r="D1525" s="272">
        <v>0</v>
      </c>
      <c r="E1525" s="272">
        <v>0</v>
      </c>
      <c r="F1525" s="272">
        <v>0</v>
      </c>
      <c r="G1525" s="272">
        <v>0</v>
      </c>
      <c r="H1525" s="272">
        <f t="shared" si="30"/>
        <v>0</v>
      </c>
      <c r="I1525" s="272">
        <v>0</v>
      </c>
    </row>
    <row r="1526" spans="1:9" hidden="1" x14ac:dyDescent="0.2">
      <c r="A1526" s="271">
        <v>511505</v>
      </c>
      <c r="B1526" s="271" t="s">
        <v>1085</v>
      </c>
      <c r="C1526" s="272">
        <v>0</v>
      </c>
      <c r="D1526" s="272">
        <v>0</v>
      </c>
      <c r="E1526" s="272">
        <v>0</v>
      </c>
      <c r="F1526" s="272">
        <v>0</v>
      </c>
      <c r="G1526" s="272">
        <v>0</v>
      </c>
      <c r="H1526" s="272">
        <f t="shared" si="30"/>
        <v>0</v>
      </c>
      <c r="I1526" s="272">
        <v>0</v>
      </c>
    </row>
    <row r="1527" spans="1:9" hidden="1" x14ac:dyDescent="0.2">
      <c r="A1527" s="271">
        <v>511506</v>
      </c>
      <c r="B1527" s="271" t="s">
        <v>1266</v>
      </c>
      <c r="C1527" s="272">
        <v>0</v>
      </c>
      <c r="D1527" s="272">
        <v>0</v>
      </c>
      <c r="E1527" s="272">
        <v>0</v>
      </c>
      <c r="F1527" s="272">
        <v>0</v>
      </c>
      <c r="G1527" s="272">
        <v>0</v>
      </c>
      <c r="H1527" s="272">
        <f t="shared" si="30"/>
        <v>0</v>
      </c>
      <c r="I1527" s="272">
        <v>0</v>
      </c>
    </row>
    <row r="1528" spans="1:9" hidden="1" x14ac:dyDescent="0.2">
      <c r="A1528" s="271">
        <v>511507</v>
      </c>
      <c r="B1528" s="271" t="s">
        <v>1087</v>
      </c>
      <c r="C1528" s="272">
        <v>0</v>
      </c>
      <c r="D1528" s="272">
        <v>0</v>
      </c>
      <c r="E1528" s="272">
        <v>0</v>
      </c>
      <c r="F1528" s="272">
        <v>0</v>
      </c>
      <c r="G1528" s="272">
        <v>0</v>
      </c>
      <c r="H1528" s="272">
        <f t="shared" si="30"/>
        <v>0</v>
      </c>
      <c r="I1528" s="272">
        <v>0</v>
      </c>
    </row>
    <row r="1529" spans="1:9" hidden="1" x14ac:dyDescent="0.2">
      <c r="A1529" s="271">
        <v>511508</v>
      </c>
      <c r="B1529" s="271" t="s">
        <v>1088</v>
      </c>
      <c r="C1529" s="272">
        <v>0</v>
      </c>
      <c r="D1529" s="272">
        <v>0</v>
      </c>
      <c r="E1529" s="272">
        <v>0</v>
      </c>
      <c r="F1529" s="272">
        <v>0</v>
      </c>
      <c r="G1529" s="272">
        <v>0</v>
      </c>
      <c r="H1529" s="272">
        <f t="shared" si="30"/>
        <v>0</v>
      </c>
      <c r="I1529" s="272">
        <v>0</v>
      </c>
    </row>
    <row r="1530" spans="1:9" hidden="1" x14ac:dyDescent="0.2">
      <c r="A1530" s="271">
        <v>511509</v>
      </c>
      <c r="B1530" s="271" t="s">
        <v>1114</v>
      </c>
      <c r="C1530" s="272">
        <v>0</v>
      </c>
      <c r="D1530" s="272">
        <v>0</v>
      </c>
      <c r="E1530" s="272">
        <v>0</v>
      </c>
      <c r="F1530" s="272">
        <v>0</v>
      </c>
      <c r="G1530" s="272">
        <v>0</v>
      </c>
      <c r="H1530" s="272">
        <f t="shared" si="30"/>
        <v>0</v>
      </c>
      <c r="I1530" s="272">
        <v>0</v>
      </c>
    </row>
    <row r="1531" spans="1:9" hidden="1" x14ac:dyDescent="0.2">
      <c r="A1531" s="271">
        <v>511510</v>
      </c>
      <c r="B1531" s="271" t="s">
        <v>1115</v>
      </c>
      <c r="C1531" s="272">
        <v>0</v>
      </c>
      <c r="D1531" s="272">
        <v>0</v>
      </c>
      <c r="E1531" s="272">
        <v>0</v>
      </c>
      <c r="F1531" s="272">
        <v>0</v>
      </c>
      <c r="G1531" s="272">
        <v>0</v>
      </c>
      <c r="H1531" s="272">
        <f t="shared" si="30"/>
        <v>0</v>
      </c>
      <c r="I1531" s="272">
        <v>0</v>
      </c>
    </row>
    <row r="1532" spans="1:9" hidden="1" x14ac:dyDescent="0.2">
      <c r="A1532" s="271">
        <v>511511</v>
      </c>
      <c r="B1532" s="271" t="s">
        <v>1267</v>
      </c>
      <c r="C1532" s="272">
        <v>0</v>
      </c>
      <c r="D1532" s="272">
        <v>0</v>
      </c>
      <c r="E1532" s="272">
        <v>0</v>
      </c>
      <c r="F1532" s="272">
        <v>0</v>
      </c>
      <c r="G1532" s="272">
        <v>0</v>
      </c>
      <c r="H1532" s="272">
        <f t="shared" si="30"/>
        <v>0</v>
      </c>
      <c r="I1532" s="272">
        <v>0</v>
      </c>
    </row>
    <row r="1533" spans="1:9" hidden="1" x14ac:dyDescent="0.2">
      <c r="A1533" s="271">
        <v>511512</v>
      </c>
      <c r="B1533" s="271" t="s">
        <v>1268</v>
      </c>
      <c r="C1533" s="272">
        <v>0</v>
      </c>
      <c r="D1533" s="272">
        <v>0</v>
      </c>
      <c r="E1533" s="272">
        <v>0</v>
      </c>
      <c r="F1533" s="272">
        <v>0</v>
      </c>
      <c r="G1533" s="272">
        <v>0</v>
      </c>
      <c r="H1533" s="272">
        <f t="shared" si="30"/>
        <v>0</v>
      </c>
      <c r="I1533" s="272">
        <v>0</v>
      </c>
    </row>
    <row r="1534" spans="1:9" hidden="1" x14ac:dyDescent="0.2">
      <c r="A1534" s="271">
        <v>511513</v>
      </c>
      <c r="B1534" s="271" t="s">
        <v>1269</v>
      </c>
      <c r="C1534" s="272">
        <v>0</v>
      </c>
      <c r="D1534" s="272">
        <v>0</v>
      </c>
      <c r="E1534" s="272">
        <v>0</v>
      </c>
      <c r="F1534" s="272">
        <v>0</v>
      </c>
      <c r="G1534" s="272">
        <v>0</v>
      </c>
      <c r="H1534" s="272">
        <f t="shared" si="30"/>
        <v>0</v>
      </c>
      <c r="I1534" s="272">
        <v>0</v>
      </c>
    </row>
    <row r="1535" spans="1:9" hidden="1" x14ac:dyDescent="0.2">
      <c r="A1535" s="271">
        <v>511514</v>
      </c>
      <c r="B1535" s="271" t="s">
        <v>1270</v>
      </c>
      <c r="C1535" s="272">
        <v>0</v>
      </c>
      <c r="D1535" s="272">
        <v>0</v>
      </c>
      <c r="E1535" s="272">
        <v>0</v>
      </c>
      <c r="F1535" s="272">
        <v>0</v>
      </c>
      <c r="G1535" s="272">
        <v>0</v>
      </c>
      <c r="H1535" s="272">
        <f t="shared" si="30"/>
        <v>0</v>
      </c>
      <c r="I1535" s="272">
        <v>0</v>
      </c>
    </row>
    <row r="1536" spans="1:9" hidden="1" x14ac:dyDescent="0.2">
      <c r="A1536" s="271">
        <v>511515</v>
      </c>
      <c r="B1536" s="271" t="s">
        <v>1271</v>
      </c>
      <c r="C1536" s="272">
        <v>0</v>
      </c>
      <c r="D1536" s="272">
        <v>0</v>
      </c>
      <c r="E1536" s="272">
        <v>0</v>
      </c>
      <c r="F1536" s="272">
        <v>0</v>
      </c>
      <c r="G1536" s="272">
        <v>0</v>
      </c>
      <c r="H1536" s="272">
        <f t="shared" si="30"/>
        <v>0</v>
      </c>
      <c r="I1536" s="272">
        <v>0</v>
      </c>
    </row>
    <row r="1537" spans="1:9" hidden="1" x14ac:dyDescent="0.2">
      <c r="A1537" s="271">
        <v>511516</v>
      </c>
      <c r="B1537" s="271" t="s">
        <v>1272</v>
      </c>
      <c r="C1537" s="272">
        <v>0</v>
      </c>
      <c r="D1537" s="272">
        <v>0</v>
      </c>
      <c r="E1537" s="272">
        <v>0</v>
      </c>
      <c r="F1537" s="272">
        <v>0</v>
      </c>
      <c r="G1537" s="272">
        <v>0</v>
      </c>
      <c r="H1537" s="272">
        <f t="shared" si="30"/>
        <v>0</v>
      </c>
      <c r="I1537" s="272">
        <v>0</v>
      </c>
    </row>
    <row r="1538" spans="1:9" x14ac:dyDescent="0.2">
      <c r="A1538" s="271">
        <v>511517</v>
      </c>
      <c r="B1538" s="271" t="s">
        <v>1273</v>
      </c>
      <c r="C1538" s="272">
        <v>6274760</v>
      </c>
      <c r="D1538" s="272">
        <v>23781619</v>
      </c>
      <c r="E1538" s="272">
        <v>21891708</v>
      </c>
      <c r="F1538" s="272">
        <v>52961866</v>
      </c>
      <c r="G1538" s="272">
        <v>60635494</v>
      </c>
      <c r="H1538" s="272">
        <f t="shared" si="30"/>
        <v>95577789.333333343</v>
      </c>
      <c r="I1538" s="272">
        <v>71683342</v>
      </c>
    </row>
    <row r="1539" spans="1:9" x14ac:dyDescent="0.2">
      <c r="A1539" s="271">
        <v>511518</v>
      </c>
      <c r="B1539" s="271" t="s">
        <v>1274</v>
      </c>
      <c r="C1539" s="272">
        <v>537556</v>
      </c>
      <c r="D1539" s="272">
        <v>2703789</v>
      </c>
      <c r="E1539" s="272">
        <v>1499456</v>
      </c>
      <c r="F1539" s="272">
        <v>5211971</v>
      </c>
      <c r="G1539" s="272">
        <v>3440582</v>
      </c>
      <c r="H1539" s="272">
        <f t="shared" si="30"/>
        <v>6879841.333333334</v>
      </c>
      <c r="I1539" s="272">
        <v>5159881</v>
      </c>
    </row>
    <row r="1540" spans="1:9" hidden="1" x14ac:dyDescent="0.2">
      <c r="A1540" s="271">
        <v>511519</v>
      </c>
      <c r="B1540" s="271" t="s">
        <v>1275</v>
      </c>
      <c r="C1540" s="272">
        <v>0</v>
      </c>
      <c r="D1540" s="272">
        <v>0</v>
      </c>
      <c r="E1540" s="272">
        <v>0</v>
      </c>
      <c r="F1540" s="272">
        <v>0</v>
      </c>
      <c r="G1540" s="272">
        <v>0</v>
      </c>
      <c r="H1540" s="272">
        <f t="shared" si="30"/>
        <v>0</v>
      </c>
      <c r="I1540" s="272">
        <v>0</v>
      </c>
    </row>
    <row r="1541" spans="1:9" hidden="1" x14ac:dyDescent="0.2">
      <c r="A1541" s="271">
        <v>511520</v>
      </c>
      <c r="B1541" s="271" t="s">
        <v>1276</v>
      </c>
      <c r="C1541" s="272">
        <v>0</v>
      </c>
      <c r="D1541" s="272">
        <v>0</v>
      </c>
      <c r="E1541" s="272">
        <v>0</v>
      </c>
      <c r="F1541" s="272">
        <v>0</v>
      </c>
      <c r="G1541" s="272">
        <v>0</v>
      </c>
      <c r="H1541" s="272">
        <f t="shared" si="30"/>
        <v>0</v>
      </c>
      <c r="I1541" s="272">
        <v>0</v>
      </c>
    </row>
    <row r="1542" spans="1:9" hidden="1" x14ac:dyDescent="0.2">
      <c r="A1542" s="271">
        <v>511521</v>
      </c>
      <c r="B1542" s="271" t="s">
        <v>1277</v>
      </c>
      <c r="C1542" s="272">
        <v>0</v>
      </c>
      <c r="D1542" s="272">
        <v>0</v>
      </c>
      <c r="E1542" s="272">
        <v>0</v>
      </c>
      <c r="F1542" s="272">
        <v>0</v>
      </c>
      <c r="G1542" s="272">
        <v>0</v>
      </c>
      <c r="H1542" s="272">
        <f t="shared" si="30"/>
        <v>0</v>
      </c>
      <c r="I1542" s="272">
        <v>0</v>
      </c>
    </row>
    <row r="1543" spans="1:9" hidden="1" x14ac:dyDescent="0.2">
      <c r="A1543" s="271">
        <v>511522</v>
      </c>
      <c r="B1543" s="271" t="s">
        <v>1278</v>
      </c>
      <c r="C1543" s="272">
        <v>0</v>
      </c>
      <c r="D1543" s="272">
        <v>0</v>
      </c>
      <c r="E1543" s="272">
        <v>0</v>
      </c>
      <c r="F1543" s="272">
        <v>0</v>
      </c>
      <c r="G1543" s="272">
        <v>0</v>
      </c>
      <c r="H1543" s="272">
        <f t="shared" si="30"/>
        <v>0</v>
      </c>
      <c r="I1543" s="272">
        <v>0</v>
      </c>
    </row>
    <row r="1544" spans="1:9" hidden="1" x14ac:dyDescent="0.2">
      <c r="A1544" s="271">
        <v>511523</v>
      </c>
      <c r="B1544" s="271" t="s">
        <v>1279</v>
      </c>
      <c r="C1544" s="272">
        <v>0</v>
      </c>
      <c r="D1544" s="272">
        <v>0</v>
      </c>
      <c r="E1544" s="272">
        <v>0</v>
      </c>
      <c r="F1544" s="272">
        <v>0</v>
      </c>
      <c r="G1544" s="272">
        <v>0</v>
      </c>
      <c r="H1544" s="272">
        <f t="shared" si="30"/>
        <v>0</v>
      </c>
      <c r="I1544" s="272">
        <v>0</v>
      </c>
    </row>
    <row r="1545" spans="1:9" hidden="1" x14ac:dyDescent="0.2">
      <c r="A1545" s="271">
        <v>511524</v>
      </c>
      <c r="B1545" s="271" t="s">
        <v>1280</v>
      </c>
      <c r="C1545" s="272">
        <v>0</v>
      </c>
      <c r="D1545" s="272">
        <v>0</v>
      </c>
      <c r="E1545" s="272">
        <v>0</v>
      </c>
      <c r="F1545" s="272">
        <v>0</v>
      </c>
      <c r="G1545" s="272">
        <v>0</v>
      </c>
      <c r="H1545" s="272">
        <f t="shared" si="30"/>
        <v>0</v>
      </c>
      <c r="I1545" s="272">
        <v>0</v>
      </c>
    </row>
    <row r="1546" spans="1:9" hidden="1" x14ac:dyDescent="0.2">
      <c r="A1546" s="271">
        <v>511525</v>
      </c>
      <c r="B1546" s="271" t="s">
        <v>1281</v>
      </c>
      <c r="C1546" s="272">
        <v>0</v>
      </c>
      <c r="D1546" s="272">
        <v>0</v>
      </c>
      <c r="E1546" s="272">
        <v>0</v>
      </c>
      <c r="F1546" s="272">
        <v>0</v>
      </c>
      <c r="G1546" s="272">
        <v>0</v>
      </c>
      <c r="H1546" s="272">
        <f t="shared" si="30"/>
        <v>0</v>
      </c>
      <c r="I1546" s="272">
        <v>0</v>
      </c>
    </row>
    <row r="1547" spans="1:9" hidden="1" x14ac:dyDescent="0.2">
      <c r="A1547" s="271">
        <v>511526</v>
      </c>
      <c r="B1547" s="271" t="s">
        <v>1282</v>
      </c>
      <c r="C1547" s="272">
        <v>0</v>
      </c>
      <c r="D1547" s="272">
        <v>0</v>
      </c>
      <c r="E1547" s="272">
        <v>0</v>
      </c>
      <c r="F1547" s="272">
        <v>0</v>
      </c>
      <c r="G1547" s="272">
        <v>0</v>
      </c>
      <c r="H1547" s="272">
        <f t="shared" si="30"/>
        <v>0</v>
      </c>
      <c r="I1547" s="272">
        <v>0</v>
      </c>
    </row>
    <row r="1548" spans="1:9" hidden="1" x14ac:dyDescent="0.2">
      <c r="A1548" s="271">
        <v>511527</v>
      </c>
      <c r="B1548" s="271" t="s">
        <v>1283</v>
      </c>
      <c r="C1548" s="272">
        <v>0</v>
      </c>
      <c r="D1548" s="272">
        <v>0</v>
      </c>
      <c r="E1548" s="272">
        <v>0</v>
      </c>
      <c r="F1548" s="272">
        <v>0</v>
      </c>
      <c r="G1548" s="272">
        <v>0</v>
      </c>
      <c r="H1548" s="272">
        <f t="shared" si="30"/>
        <v>0</v>
      </c>
      <c r="I1548" s="272">
        <v>0</v>
      </c>
    </row>
    <row r="1549" spans="1:9" hidden="1" x14ac:dyDescent="0.2">
      <c r="A1549" s="271">
        <v>511528</v>
      </c>
      <c r="B1549" s="271" t="s">
        <v>1284</v>
      </c>
      <c r="C1549" s="272">
        <v>0</v>
      </c>
      <c r="D1549" s="272">
        <v>0</v>
      </c>
      <c r="E1549" s="272">
        <v>0</v>
      </c>
      <c r="F1549" s="272">
        <v>0</v>
      </c>
      <c r="G1549" s="272">
        <v>0</v>
      </c>
      <c r="H1549" s="272">
        <f t="shared" si="30"/>
        <v>0</v>
      </c>
      <c r="I1549" s="272">
        <v>0</v>
      </c>
    </row>
    <row r="1550" spans="1:9" x14ac:dyDescent="0.2">
      <c r="A1550" s="271">
        <v>511529</v>
      </c>
      <c r="B1550" s="271" t="s">
        <v>1285</v>
      </c>
      <c r="C1550" s="272">
        <v>2364256</v>
      </c>
      <c r="D1550" s="272">
        <v>16693570</v>
      </c>
      <c r="E1550" s="272">
        <v>26451860</v>
      </c>
      <c r="F1550" s="272">
        <v>58477608</v>
      </c>
      <c r="G1550" s="272">
        <v>58565870</v>
      </c>
      <c r="H1550" s="272">
        <f t="shared" si="30"/>
        <v>75275368</v>
      </c>
      <c r="I1550" s="272">
        <v>56456526</v>
      </c>
    </row>
    <row r="1551" spans="1:9" hidden="1" x14ac:dyDescent="0.2">
      <c r="A1551" s="271">
        <v>511530</v>
      </c>
      <c r="B1551" s="271" t="s">
        <v>1286</v>
      </c>
      <c r="C1551" s="272">
        <v>0</v>
      </c>
      <c r="D1551" s="272">
        <v>0</v>
      </c>
      <c r="E1551" s="272">
        <v>0</v>
      </c>
      <c r="F1551" s="272">
        <v>0</v>
      </c>
      <c r="G1551" s="272">
        <v>0</v>
      </c>
      <c r="H1551" s="272">
        <f t="shared" si="30"/>
        <v>0</v>
      </c>
      <c r="I1551" s="272">
        <v>0</v>
      </c>
    </row>
    <row r="1552" spans="1:9" hidden="1" x14ac:dyDescent="0.2">
      <c r="A1552" s="271">
        <v>511531</v>
      </c>
      <c r="B1552" s="271" t="s">
        <v>1287</v>
      </c>
      <c r="C1552" s="272">
        <v>0</v>
      </c>
      <c r="D1552" s="272">
        <v>0</v>
      </c>
      <c r="E1552" s="272">
        <v>0</v>
      </c>
      <c r="F1552" s="272">
        <v>0</v>
      </c>
      <c r="G1552" s="272">
        <v>0</v>
      </c>
      <c r="H1552" s="272">
        <f t="shared" si="30"/>
        <v>0</v>
      </c>
      <c r="I1552" s="272">
        <v>0</v>
      </c>
    </row>
    <row r="1553" spans="1:9" hidden="1" x14ac:dyDescent="0.2">
      <c r="A1553" s="271">
        <v>511532</v>
      </c>
      <c r="B1553" s="271" t="s">
        <v>1288</v>
      </c>
      <c r="C1553" s="272">
        <v>0</v>
      </c>
      <c r="D1553" s="272">
        <v>0</v>
      </c>
      <c r="E1553" s="272">
        <v>0</v>
      </c>
      <c r="F1553" s="272">
        <v>0</v>
      </c>
      <c r="G1553" s="272">
        <v>0</v>
      </c>
      <c r="H1553" s="272">
        <f t="shared" si="30"/>
        <v>0</v>
      </c>
      <c r="I1553" s="272">
        <v>0</v>
      </c>
    </row>
    <row r="1554" spans="1:9" hidden="1" x14ac:dyDescent="0.2">
      <c r="A1554" s="271">
        <v>511533</v>
      </c>
      <c r="B1554" s="271" t="s">
        <v>1289</v>
      </c>
      <c r="C1554" s="272">
        <v>0</v>
      </c>
      <c r="D1554" s="272">
        <v>0</v>
      </c>
      <c r="E1554" s="272">
        <v>0</v>
      </c>
      <c r="F1554" s="272">
        <v>0</v>
      </c>
      <c r="G1554" s="272">
        <v>0</v>
      </c>
      <c r="H1554" s="272">
        <f t="shared" si="30"/>
        <v>0</v>
      </c>
      <c r="I1554" s="272">
        <v>0</v>
      </c>
    </row>
    <row r="1555" spans="1:9" hidden="1" x14ac:dyDescent="0.2">
      <c r="A1555" s="271">
        <v>511534</v>
      </c>
      <c r="B1555" s="271" t="s">
        <v>1290</v>
      </c>
      <c r="C1555" s="272">
        <v>0</v>
      </c>
      <c r="D1555" s="272">
        <v>0</v>
      </c>
      <c r="E1555" s="272">
        <v>0</v>
      </c>
      <c r="F1555" s="272">
        <v>0</v>
      </c>
      <c r="G1555" s="272">
        <v>0</v>
      </c>
      <c r="H1555" s="272">
        <f t="shared" si="30"/>
        <v>0</v>
      </c>
      <c r="I1555" s="272">
        <v>0</v>
      </c>
    </row>
    <row r="1556" spans="1:9" hidden="1" x14ac:dyDescent="0.2">
      <c r="A1556" s="271">
        <v>511535</v>
      </c>
      <c r="B1556" s="271" t="s">
        <v>1291</v>
      </c>
      <c r="C1556" s="272">
        <v>0</v>
      </c>
      <c r="D1556" s="272">
        <v>0</v>
      </c>
      <c r="E1556" s="272">
        <v>0</v>
      </c>
      <c r="F1556" s="272">
        <v>0</v>
      </c>
      <c r="G1556" s="272">
        <v>0</v>
      </c>
      <c r="H1556" s="272">
        <f t="shared" si="30"/>
        <v>0</v>
      </c>
      <c r="I1556" s="272">
        <v>0</v>
      </c>
    </row>
    <row r="1557" spans="1:9" hidden="1" x14ac:dyDescent="0.2">
      <c r="A1557" s="271">
        <v>511536</v>
      </c>
      <c r="B1557" s="271" t="s">
        <v>1292</v>
      </c>
      <c r="C1557" s="272">
        <v>0</v>
      </c>
      <c r="D1557" s="272">
        <v>0</v>
      </c>
      <c r="E1557" s="272">
        <v>0</v>
      </c>
      <c r="F1557" s="272">
        <v>0</v>
      </c>
      <c r="G1557" s="272">
        <v>0</v>
      </c>
      <c r="H1557" s="272">
        <f t="shared" si="30"/>
        <v>0</v>
      </c>
      <c r="I1557" s="272">
        <v>0</v>
      </c>
    </row>
    <row r="1558" spans="1:9" hidden="1" x14ac:dyDescent="0.2">
      <c r="A1558" s="271">
        <v>511537</v>
      </c>
      <c r="B1558" s="271" t="s">
        <v>1293</v>
      </c>
      <c r="C1558" s="272">
        <v>0</v>
      </c>
      <c r="D1558" s="272">
        <v>0</v>
      </c>
      <c r="E1558" s="272">
        <v>0</v>
      </c>
      <c r="F1558" s="272">
        <v>0</v>
      </c>
      <c r="G1558" s="272">
        <v>0</v>
      </c>
      <c r="H1558" s="272">
        <f t="shared" si="30"/>
        <v>0</v>
      </c>
      <c r="I1558" s="272">
        <v>0</v>
      </c>
    </row>
    <row r="1559" spans="1:9" hidden="1" x14ac:dyDescent="0.2">
      <c r="A1559" s="271">
        <v>511538</v>
      </c>
      <c r="B1559" s="271" t="s">
        <v>1107</v>
      </c>
      <c r="C1559" s="272">
        <v>0</v>
      </c>
      <c r="D1559" s="272">
        <v>0</v>
      </c>
      <c r="E1559" s="272">
        <v>0</v>
      </c>
      <c r="F1559" s="272">
        <v>0</v>
      </c>
      <c r="G1559" s="272">
        <v>0</v>
      </c>
      <c r="H1559" s="272">
        <f t="shared" si="30"/>
        <v>0</v>
      </c>
      <c r="I1559" s="272">
        <v>0</v>
      </c>
    </row>
    <row r="1560" spans="1:9" hidden="1" x14ac:dyDescent="0.2">
      <c r="A1560" s="271">
        <v>511539</v>
      </c>
      <c r="B1560" s="271" t="s">
        <v>1294</v>
      </c>
      <c r="C1560" s="272">
        <v>0</v>
      </c>
      <c r="D1560" s="272">
        <v>0</v>
      </c>
      <c r="E1560" s="272">
        <v>0</v>
      </c>
      <c r="F1560" s="272">
        <v>0</v>
      </c>
      <c r="G1560" s="272">
        <v>0</v>
      </c>
      <c r="H1560" s="272">
        <f t="shared" si="30"/>
        <v>0</v>
      </c>
      <c r="I1560" s="272">
        <v>0</v>
      </c>
    </row>
    <row r="1561" spans="1:9" hidden="1" x14ac:dyDescent="0.2">
      <c r="A1561" s="271">
        <v>511540</v>
      </c>
      <c r="B1561" s="271" t="s">
        <v>564</v>
      </c>
      <c r="C1561" s="272">
        <v>0</v>
      </c>
      <c r="D1561" s="272">
        <v>0</v>
      </c>
      <c r="E1561" s="272">
        <v>0</v>
      </c>
      <c r="F1561" s="272">
        <v>0</v>
      </c>
      <c r="G1561" s="272">
        <v>0</v>
      </c>
      <c r="H1561" s="272">
        <f t="shared" si="30"/>
        <v>0</v>
      </c>
      <c r="I1561" s="272">
        <v>0</v>
      </c>
    </row>
    <row r="1562" spans="1:9" hidden="1" x14ac:dyDescent="0.2">
      <c r="A1562" s="271">
        <v>511541</v>
      </c>
      <c r="B1562" s="271" t="s">
        <v>1295</v>
      </c>
      <c r="C1562" s="272">
        <v>0</v>
      </c>
      <c r="D1562" s="272">
        <v>0</v>
      </c>
      <c r="E1562" s="272">
        <v>0</v>
      </c>
      <c r="F1562" s="272">
        <v>0</v>
      </c>
      <c r="G1562" s="272">
        <v>0</v>
      </c>
      <c r="H1562" s="272">
        <f t="shared" si="30"/>
        <v>0</v>
      </c>
      <c r="I1562" s="272">
        <v>0</v>
      </c>
    </row>
    <row r="1563" spans="1:9" hidden="1" x14ac:dyDescent="0.2">
      <c r="A1563" s="271">
        <v>511542</v>
      </c>
      <c r="B1563" s="271" t="s">
        <v>1296</v>
      </c>
      <c r="C1563" s="272">
        <v>0</v>
      </c>
      <c r="D1563" s="272">
        <v>0</v>
      </c>
      <c r="E1563" s="272">
        <v>0</v>
      </c>
      <c r="F1563" s="272">
        <v>0</v>
      </c>
      <c r="G1563" s="272">
        <v>0</v>
      </c>
      <c r="H1563" s="272">
        <f t="shared" si="30"/>
        <v>0</v>
      </c>
      <c r="I1563" s="272">
        <v>0</v>
      </c>
    </row>
    <row r="1564" spans="1:9" x14ac:dyDescent="0.2">
      <c r="A1564" s="271">
        <v>511543</v>
      </c>
      <c r="B1564" s="271" t="s">
        <v>1297</v>
      </c>
      <c r="C1564" s="272">
        <v>7231771</v>
      </c>
      <c r="D1564" s="272">
        <v>0</v>
      </c>
      <c r="E1564" s="272">
        <v>1755414</v>
      </c>
      <c r="F1564" s="272">
        <v>432209</v>
      </c>
      <c r="G1564" s="272">
        <v>602584</v>
      </c>
      <c r="H1564" s="272">
        <f t="shared" si="30"/>
        <v>226390.66666666669</v>
      </c>
      <c r="I1564" s="272">
        <v>169793</v>
      </c>
    </row>
    <row r="1565" spans="1:9" hidden="1" x14ac:dyDescent="0.2">
      <c r="A1565" s="271">
        <v>511544</v>
      </c>
      <c r="B1565" s="271" t="s">
        <v>1298</v>
      </c>
      <c r="C1565" s="272">
        <v>0</v>
      </c>
      <c r="D1565" s="272">
        <v>0</v>
      </c>
      <c r="E1565" s="272">
        <v>0</v>
      </c>
      <c r="F1565" s="272">
        <v>0</v>
      </c>
      <c r="G1565" s="272">
        <v>0</v>
      </c>
      <c r="H1565" s="272">
        <f t="shared" si="30"/>
        <v>0</v>
      </c>
      <c r="I1565" s="272">
        <v>0</v>
      </c>
    </row>
    <row r="1566" spans="1:9" hidden="1" x14ac:dyDescent="0.2">
      <c r="A1566" s="271">
        <v>511545</v>
      </c>
      <c r="B1566" s="271" t="s">
        <v>1299</v>
      </c>
      <c r="C1566" s="272">
        <v>0</v>
      </c>
      <c r="D1566" s="272">
        <v>0</v>
      </c>
      <c r="E1566" s="272">
        <v>0</v>
      </c>
      <c r="F1566" s="272">
        <v>0</v>
      </c>
      <c r="G1566" s="272">
        <v>0</v>
      </c>
      <c r="H1566" s="272">
        <f t="shared" si="30"/>
        <v>0</v>
      </c>
      <c r="I1566" s="272">
        <v>0</v>
      </c>
    </row>
    <row r="1567" spans="1:9" hidden="1" x14ac:dyDescent="0.2">
      <c r="A1567" s="271">
        <v>511546</v>
      </c>
      <c r="B1567" s="271" t="s">
        <v>1094</v>
      </c>
      <c r="C1567" s="272">
        <v>0</v>
      </c>
      <c r="D1567" s="272">
        <v>0</v>
      </c>
      <c r="E1567" s="272">
        <v>0</v>
      </c>
      <c r="F1567" s="272">
        <v>0</v>
      </c>
      <c r="G1567" s="272">
        <v>0</v>
      </c>
      <c r="H1567" s="272">
        <f t="shared" si="30"/>
        <v>0</v>
      </c>
      <c r="I1567" s="272">
        <v>0</v>
      </c>
    </row>
    <row r="1568" spans="1:9" hidden="1" x14ac:dyDescent="0.2">
      <c r="A1568" s="271">
        <v>511547</v>
      </c>
      <c r="B1568" s="271" t="s">
        <v>1300</v>
      </c>
      <c r="C1568" s="272">
        <v>0</v>
      </c>
      <c r="D1568" s="272">
        <v>0</v>
      </c>
      <c r="E1568" s="272">
        <v>0</v>
      </c>
      <c r="F1568" s="272">
        <v>0</v>
      </c>
      <c r="G1568" s="272">
        <v>0</v>
      </c>
      <c r="H1568" s="272">
        <f t="shared" si="30"/>
        <v>0</v>
      </c>
      <c r="I1568" s="272">
        <v>0</v>
      </c>
    </row>
    <row r="1569" spans="1:9" hidden="1" x14ac:dyDescent="0.2">
      <c r="A1569" s="271">
        <v>511548</v>
      </c>
      <c r="B1569" s="271" t="s">
        <v>1301</v>
      </c>
      <c r="C1569" s="272">
        <v>0</v>
      </c>
      <c r="D1569" s="272">
        <v>0</v>
      </c>
      <c r="E1569" s="272">
        <v>0</v>
      </c>
      <c r="F1569" s="272">
        <v>0</v>
      </c>
      <c r="G1569" s="272">
        <v>0</v>
      </c>
      <c r="H1569" s="272">
        <f t="shared" si="30"/>
        <v>0</v>
      </c>
      <c r="I1569" s="272">
        <v>0</v>
      </c>
    </row>
    <row r="1570" spans="1:9" hidden="1" x14ac:dyDescent="0.2">
      <c r="A1570" s="271">
        <v>511549</v>
      </c>
      <c r="B1570" s="271" t="s">
        <v>1302</v>
      </c>
      <c r="C1570" s="272">
        <v>0</v>
      </c>
      <c r="D1570" s="272">
        <v>0</v>
      </c>
      <c r="E1570" s="272">
        <v>0</v>
      </c>
      <c r="F1570" s="272">
        <v>0</v>
      </c>
      <c r="G1570" s="272">
        <v>0</v>
      </c>
      <c r="H1570" s="272">
        <f t="shared" si="30"/>
        <v>0</v>
      </c>
      <c r="I1570" s="272">
        <v>0</v>
      </c>
    </row>
    <row r="1571" spans="1:9" hidden="1" x14ac:dyDescent="0.2">
      <c r="A1571" s="271">
        <v>511551</v>
      </c>
      <c r="B1571" s="271" t="s">
        <v>1091</v>
      </c>
      <c r="C1571" s="272">
        <v>0</v>
      </c>
      <c r="D1571" s="272">
        <v>0</v>
      </c>
      <c r="E1571" s="272">
        <v>0</v>
      </c>
      <c r="F1571" s="272">
        <v>0</v>
      </c>
      <c r="G1571" s="272">
        <v>0</v>
      </c>
      <c r="H1571" s="272">
        <f t="shared" si="30"/>
        <v>0</v>
      </c>
      <c r="I1571" s="272">
        <v>0</v>
      </c>
    </row>
    <row r="1572" spans="1:9" hidden="1" x14ac:dyDescent="0.2">
      <c r="A1572" s="271">
        <v>511552</v>
      </c>
      <c r="B1572" s="271" t="s">
        <v>1303</v>
      </c>
      <c r="C1572" s="272">
        <v>0</v>
      </c>
      <c r="D1572" s="272">
        <v>0</v>
      </c>
      <c r="E1572" s="272">
        <v>0</v>
      </c>
      <c r="F1572" s="272">
        <v>0</v>
      </c>
      <c r="G1572" s="272">
        <v>0</v>
      </c>
      <c r="H1572" s="272">
        <f t="shared" si="30"/>
        <v>0</v>
      </c>
      <c r="I1572" s="272">
        <v>0</v>
      </c>
    </row>
    <row r="1573" spans="1:9" hidden="1" x14ac:dyDescent="0.2">
      <c r="A1573" s="271">
        <v>511553</v>
      </c>
      <c r="B1573" s="271" t="s">
        <v>1304</v>
      </c>
      <c r="C1573" s="272">
        <v>0</v>
      </c>
      <c r="D1573" s="272">
        <v>0</v>
      </c>
      <c r="E1573" s="272">
        <v>0</v>
      </c>
      <c r="F1573" s="272">
        <v>0</v>
      </c>
      <c r="G1573" s="272">
        <v>0</v>
      </c>
      <c r="H1573" s="272">
        <f t="shared" si="30"/>
        <v>0</v>
      </c>
      <c r="I1573" s="272">
        <v>0</v>
      </c>
    </row>
    <row r="1574" spans="1:9" hidden="1" x14ac:dyDescent="0.2">
      <c r="A1574" s="271">
        <v>511554</v>
      </c>
      <c r="B1574" s="271" t="s">
        <v>1305</v>
      </c>
      <c r="C1574" s="272">
        <v>0</v>
      </c>
      <c r="D1574" s="272">
        <v>0</v>
      </c>
      <c r="E1574" s="272">
        <v>0</v>
      </c>
      <c r="F1574" s="272">
        <v>0</v>
      </c>
      <c r="G1574" s="272">
        <v>0</v>
      </c>
      <c r="H1574" s="272">
        <f t="shared" si="30"/>
        <v>0</v>
      </c>
      <c r="I1574" s="272">
        <v>0</v>
      </c>
    </row>
    <row r="1575" spans="1:9" hidden="1" x14ac:dyDescent="0.2">
      <c r="A1575" s="271">
        <v>511555</v>
      </c>
      <c r="B1575" s="271" t="s">
        <v>1306</v>
      </c>
      <c r="C1575" s="272">
        <v>0</v>
      </c>
      <c r="D1575" s="272">
        <v>0</v>
      </c>
      <c r="E1575" s="272">
        <v>0</v>
      </c>
      <c r="F1575" s="272">
        <v>0</v>
      </c>
      <c r="G1575" s="272">
        <v>0</v>
      </c>
      <c r="H1575" s="272">
        <f t="shared" si="30"/>
        <v>0</v>
      </c>
      <c r="I1575" s="272">
        <v>0</v>
      </c>
    </row>
    <row r="1576" spans="1:9" hidden="1" x14ac:dyDescent="0.2">
      <c r="A1576" s="271">
        <v>511556</v>
      </c>
      <c r="B1576" s="271" t="s">
        <v>1307</v>
      </c>
      <c r="C1576" s="272">
        <v>0</v>
      </c>
      <c r="D1576" s="272">
        <v>0</v>
      </c>
      <c r="E1576" s="272">
        <v>0</v>
      </c>
      <c r="F1576" s="272">
        <v>0</v>
      </c>
      <c r="G1576" s="272">
        <v>0</v>
      </c>
      <c r="H1576" s="272">
        <f t="shared" si="30"/>
        <v>0</v>
      </c>
      <c r="I1576" s="272">
        <v>0</v>
      </c>
    </row>
    <row r="1577" spans="1:9" hidden="1" x14ac:dyDescent="0.2">
      <c r="A1577" s="271">
        <v>511557</v>
      </c>
      <c r="B1577" s="271" t="s">
        <v>1104</v>
      </c>
      <c r="C1577" s="272">
        <v>0</v>
      </c>
      <c r="D1577" s="272">
        <v>0</v>
      </c>
      <c r="E1577" s="272">
        <v>0</v>
      </c>
      <c r="F1577" s="272">
        <v>0</v>
      </c>
      <c r="G1577" s="272">
        <v>0</v>
      </c>
      <c r="H1577" s="272">
        <f t="shared" si="30"/>
        <v>0</v>
      </c>
      <c r="I1577" s="272">
        <v>0</v>
      </c>
    </row>
    <row r="1578" spans="1:9" hidden="1" x14ac:dyDescent="0.2">
      <c r="A1578" s="269">
        <v>512000</v>
      </c>
      <c r="B1578" s="269" t="s">
        <v>1308</v>
      </c>
      <c r="C1578" s="270">
        <v>0</v>
      </c>
      <c r="D1578" s="270">
        <v>0</v>
      </c>
      <c r="E1578" s="270">
        <v>0</v>
      </c>
      <c r="F1578" s="270">
        <v>0</v>
      </c>
      <c r="G1578" s="270">
        <v>0</v>
      </c>
      <c r="H1578" s="270">
        <f t="shared" si="30"/>
        <v>0</v>
      </c>
      <c r="I1578" s="270">
        <v>0</v>
      </c>
    </row>
    <row r="1579" spans="1:9" hidden="1" x14ac:dyDescent="0.2">
      <c r="A1579" s="271">
        <v>512005</v>
      </c>
      <c r="B1579" s="271" t="s">
        <v>567</v>
      </c>
      <c r="C1579" s="272">
        <v>0</v>
      </c>
      <c r="D1579" s="272">
        <v>0</v>
      </c>
      <c r="E1579" s="272">
        <v>0</v>
      </c>
      <c r="F1579" s="272">
        <v>0</v>
      </c>
      <c r="G1579" s="272">
        <v>0</v>
      </c>
      <c r="H1579" s="272">
        <f t="shared" si="30"/>
        <v>0</v>
      </c>
      <c r="I1579" s="272">
        <v>0</v>
      </c>
    </row>
    <row r="1580" spans="1:9" hidden="1" x14ac:dyDescent="0.2">
      <c r="A1580" s="271">
        <v>512010</v>
      </c>
      <c r="B1580" s="271" t="s">
        <v>568</v>
      </c>
      <c r="C1580" s="272">
        <v>0</v>
      </c>
      <c r="D1580" s="272">
        <v>0</v>
      </c>
      <c r="E1580" s="272">
        <v>0</v>
      </c>
      <c r="F1580" s="272">
        <v>0</v>
      </c>
      <c r="G1580" s="272">
        <v>0</v>
      </c>
      <c r="H1580" s="272">
        <f t="shared" si="30"/>
        <v>0</v>
      </c>
      <c r="I1580" s="272">
        <v>0</v>
      </c>
    </row>
    <row r="1581" spans="1:9" hidden="1" x14ac:dyDescent="0.2">
      <c r="A1581" s="271">
        <v>512015</v>
      </c>
      <c r="B1581" s="271" t="s">
        <v>1309</v>
      </c>
      <c r="C1581" s="272">
        <v>0</v>
      </c>
      <c r="D1581" s="272">
        <v>0</v>
      </c>
      <c r="E1581" s="272">
        <v>0</v>
      </c>
      <c r="F1581" s="272">
        <v>0</v>
      </c>
      <c r="G1581" s="272">
        <v>0</v>
      </c>
      <c r="H1581" s="272">
        <f t="shared" si="30"/>
        <v>0</v>
      </c>
      <c r="I1581" s="272">
        <v>0</v>
      </c>
    </row>
    <row r="1582" spans="1:9" hidden="1" x14ac:dyDescent="0.2">
      <c r="A1582" s="271">
        <v>512020</v>
      </c>
      <c r="B1582" s="271" t="s">
        <v>570</v>
      </c>
      <c r="C1582" s="272">
        <v>0</v>
      </c>
      <c r="D1582" s="272">
        <v>0</v>
      </c>
      <c r="E1582" s="272">
        <v>0</v>
      </c>
      <c r="F1582" s="272">
        <v>0</v>
      </c>
      <c r="G1582" s="272">
        <v>0</v>
      </c>
      <c r="H1582" s="272">
        <f t="shared" si="30"/>
        <v>0</v>
      </c>
      <c r="I1582" s="272">
        <v>0</v>
      </c>
    </row>
    <row r="1583" spans="1:9" hidden="1" x14ac:dyDescent="0.2">
      <c r="A1583" s="271">
        <v>512025</v>
      </c>
      <c r="B1583" s="271" t="s">
        <v>572</v>
      </c>
      <c r="C1583" s="272">
        <v>0</v>
      </c>
      <c r="D1583" s="272">
        <v>0</v>
      </c>
      <c r="E1583" s="272">
        <v>0</v>
      </c>
      <c r="F1583" s="272">
        <v>0</v>
      </c>
      <c r="G1583" s="272">
        <v>0</v>
      </c>
      <c r="H1583" s="272">
        <f t="shared" si="30"/>
        <v>0</v>
      </c>
      <c r="I1583" s="272">
        <v>0</v>
      </c>
    </row>
    <row r="1584" spans="1:9" hidden="1" x14ac:dyDescent="0.2">
      <c r="A1584" s="271">
        <v>512030</v>
      </c>
      <c r="B1584" s="271" t="s">
        <v>574</v>
      </c>
      <c r="C1584" s="272">
        <v>0</v>
      </c>
      <c r="D1584" s="272">
        <v>0</v>
      </c>
      <c r="E1584" s="272">
        <v>0</v>
      </c>
      <c r="F1584" s="272">
        <v>0</v>
      </c>
      <c r="G1584" s="272">
        <v>0</v>
      </c>
      <c r="H1584" s="272">
        <f t="shared" si="30"/>
        <v>0</v>
      </c>
      <c r="I1584" s="272">
        <v>0</v>
      </c>
    </row>
    <row r="1585" spans="1:9" x14ac:dyDescent="0.2">
      <c r="A1585" s="269">
        <v>512500</v>
      </c>
      <c r="B1585" s="269" t="s">
        <v>1310</v>
      </c>
      <c r="C1585" s="270">
        <v>4331945</v>
      </c>
      <c r="D1585" s="270">
        <v>11109353</v>
      </c>
      <c r="E1585" s="270">
        <v>11098454</v>
      </c>
      <c r="F1585" s="270">
        <v>10449496</v>
      </c>
      <c r="G1585" s="270">
        <v>10468083</v>
      </c>
      <c r="H1585" s="270">
        <f t="shared" ref="H1585:H1648" si="31">+I1585/9*12</f>
        <v>11710144</v>
      </c>
      <c r="I1585" s="270">
        <v>8782608</v>
      </c>
    </row>
    <row r="1586" spans="1:9" hidden="1" x14ac:dyDescent="0.2">
      <c r="A1586" s="271">
        <v>512505</v>
      </c>
      <c r="B1586" s="271" t="s">
        <v>511</v>
      </c>
      <c r="C1586" s="272">
        <v>0</v>
      </c>
      <c r="D1586" s="272">
        <v>0</v>
      </c>
      <c r="E1586" s="272">
        <v>0</v>
      </c>
      <c r="F1586" s="272">
        <v>0</v>
      </c>
      <c r="G1586" s="272">
        <v>0</v>
      </c>
      <c r="H1586" s="272">
        <f t="shared" si="31"/>
        <v>0</v>
      </c>
      <c r="I1586" s="272">
        <v>0</v>
      </c>
    </row>
    <row r="1587" spans="1:9" x14ac:dyDescent="0.2">
      <c r="A1587" s="271">
        <v>512510</v>
      </c>
      <c r="B1587" s="271" t="s">
        <v>512</v>
      </c>
      <c r="C1587" s="272">
        <v>660338</v>
      </c>
      <c r="D1587" s="272">
        <v>4502980</v>
      </c>
      <c r="E1587" s="272">
        <v>5237349</v>
      </c>
      <c r="F1587" s="272">
        <v>5157000</v>
      </c>
      <c r="G1587" s="272">
        <v>5157000</v>
      </c>
      <c r="H1587" s="272">
        <f t="shared" si="31"/>
        <v>5157000</v>
      </c>
      <c r="I1587" s="272">
        <v>3867750</v>
      </c>
    </row>
    <row r="1588" spans="1:9" x14ac:dyDescent="0.2">
      <c r="A1588" s="271">
        <v>512515</v>
      </c>
      <c r="B1588" s="271" t="s">
        <v>517</v>
      </c>
      <c r="C1588" s="272">
        <v>3671607</v>
      </c>
      <c r="D1588" s="272">
        <v>6606373</v>
      </c>
      <c r="E1588" s="272">
        <v>5861105</v>
      </c>
      <c r="F1588" s="272">
        <v>5292496</v>
      </c>
      <c r="G1588" s="272">
        <v>5311083</v>
      </c>
      <c r="H1588" s="272">
        <f t="shared" si="31"/>
        <v>6553144</v>
      </c>
      <c r="I1588" s="272">
        <v>4914858</v>
      </c>
    </row>
    <row r="1589" spans="1:9" hidden="1" x14ac:dyDescent="0.2">
      <c r="A1589" s="271">
        <v>512520</v>
      </c>
      <c r="B1589" s="271" t="s">
        <v>1311</v>
      </c>
      <c r="C1589" s="272">
        <v>0</v>
      </c>
      <c r="D1589" s="272">
        <v>0</v>
      </c>
      <c r="E1589" s="272">
        <v>0</v>
      </c>
      <c r="F1589" s="272">
        <v>0</v>
      </c>
      <c r="G1589" s="272">
        <v>0</v>
      </c>
      <c r="H1589" s="272">
        <f t="shared" si="31"/>
        <v>0</v>
      </c>
      <c r="I1589" s="272">
        <v>0</v>
      </c>
    </row>
    <row r="1590" spans="1:9" hidden="1" x14ac:dyDescent="0.2">
      <c r="A1590" s="271">
        <v>512525</v>
      </c>
      <c r="B1590" s="271" t="s">
        <v>1312</v>
      </c>
      <c r="C1590" s="272">
        <v>0</v>
      </c>
      <c r="D1590" s="272">
        <v>0</v>
      </c>
      <c r="E1590" s="272">
        <v>0</v>
      </c>
      <c r="F1590" s="272">
        <v>0</v>
      </c>
      <c r="G1590" s="272">
        <v>0</v>
      </c>
      <c r="H1590" s="272">
        <f t="shared" si="31"/>
        <v>0</v>
      </c>
      <c r="I1590" s="272">
        <v>0</v>
      </c>
    </row>
    <row r="1591" spans="1:9" hidden="1" x14ac:dyDescent="0.2">
      <c r="A1591" s="271">
        <v>512526</v>
      </c>
      <c r="B1591" s="271" t="s">
        <v>1313</v>
      </c>
      <c r="C1591" s="272">
        <v>0</v>
      </c>
      <c r="D1591" s="272">
        <v>0</v>
      </c>
      <c r="E1591" s="272">
        <v>0</v>
      </c>
      <c r="F1591" s="272">
        <v>0</v>
      </c>
      <c r="G1591" s="272">
        <v>0</v>
      </c>
      <c r="H1591" s="272">
        <f t="shared" si="31"/>
        <v>0</v>
      </c>
      <c r="I1591" s="272">
        <v>0</v>
      </c>
    </row>
    <row r="1592" spans="1:9" hidden="1" x14ac:dyDescent="0.2">
      <c r="A1592" s="271">
        <v>512528</v>
      </c>
      <c r="B1592" s="271" t="s">
        <v>520</v>
      </c>
      <c r="C1592" s="272">
        <v>0</v>
      </c>
      <c r="D1592" s="272">
        <v>0</v>
      </c>
      <c r="E1592" s="272">
        <v>0</v>
      </c>
      <c r="F1592" s="272">
        <v>0</v>
      </c>
      <c r="G1592" s="272">
        <v>0</v>
      </c>
      <c r="H1592" s="272">
        <f t="shared" si="31"/>
        <v>0</v>
      </c>
      <c r="I1592" s="272">
        <v>0</v>
      </c>
    </row>
    <row r="1593" spans="1:9" hidden="1" x14ac:dyDescent="0.2">
      <c r="A1593" s="271">
        <v>512529</v>
      </c>
      <c r="B1593" s="271" t="s">
        <v>1314</v>
      </c>
      <c r="C1593" s="272">
        <v>0</v>
      </c>
      <c r="D1593" s="272">
        <v>0</v>
      </c>
      <c r="E1593" s="272">
        <v>0</v>
      </c>
      <c r="F1593" s="272">
        <v>0</v>
      </c>
      <c r="G1593" s="272">
        <v>0</v>
      </c>
      <c r="H1593" s="272">
        <f t="shared" si="31"/>
        <v>0</v>
      </c>
      <c r="I1593" s="272">
        <v>0</v>
      </c>
    </row>
    <row r="1594" spans="1:9" hidden="1" x14ac:dyDescent="0.2">
      <c r="A1594" s="271">
        <v>512530</v>
      </c>
      <c r="B1594" s="271" t="s">
        <v>1315</v>
      </c>
      <c r="C1594" s="272">
        <v>0</v>
      </c>
      <c r="D1594" s="272">
        <v>0</v>
      </c>
      <c r="E1594" s="272">
        <v>0</v>
      </c>
      <c r="F1594" s="272">
        <v>0</v>
      </c>
      <c r="G1594" s="272">
        <v>0</v>
      </c>
      <c r="H1594" s="272">
        <f t="shared" si="31"/>
        <v>0</v>
      </c>
      <c r="I1594" s="272">
        <v>0</v>
      </c>
    </row>
    <row r="1595" spans="1:9" hidden="1" x14ac:dyDescent="0.2">
      <c r="A1595" s="271">
        <v>512535</v>
      </c>
      <c r="B1595" s="271" t="s">
        <v>526</v>
      </c>
      <c r="C1595" s="272">
        <v>0</v>
      </c>
      <c r="D1595" s="272">
        <v>0</v>
      </c>
      <c r="E1595" s="272">
        <v>0</v>
      </c>
      <c r="F1595" s="272">
        <v>0</v>
      </c>
      <c r="G1595" s="272">
        <v>0</v>
      </c>
      <c r="H1595" s="272">
        <f t="shared" si="31"/>
        <v>0</v>
      </c>
      <c r="I1595" s="272">
        <v>0</v>
      </c>
    </row>
    <row r="1596" spans="1:9" hidden="1" x14ac:dyDescent="0.2">
      <c r="A1596" s="271">
        <v>512540</v>
      </c>
      <c r="B1596" s="271" t="s">
        <v>523</v>
      </c>
      <c r="C1596" s="272">
        <v>0</v>
      </c>
      <c r="D1596" s="272">
        <v>0</v>
      </c>
      <c r="E1596" s="272">
        <v>0</v>
      </c>
      <c r="F1596" s="272">
        <v>0</v>
      </c>
      <c r="G1596" s="272">
        <v>0</v>
      </c>
      <c r="H1596" s="272">
        <f t="shared" si="31"/>
        <v>0</v>
      </c>
      <c r="I1596" s="272">
        <v>0</v>
      </c>
    </row>
    <row r="1597" spans="1:9" hidden="1" x14ac:dyDescent="0.2">
      <c r="A1597" s="271">
        <v>512545</v>
      </c>
      <c r="B1597" s="271" t="s">
        <v>524</v>
      </c>
      <c r="C1597" s="272">
        <v>0</v>
      </c>
      <c r="D1597" s="272">
        <v>0</v>
      </c>
      <c r="E1597" s="272">
        <v>0</v>
      </c>
      <c r="F1597" s="272">
        <v>0</v>
      </c>
      <c r="G1597" s="272">
        <v>0</v>
      </c>
      <c r="H1597" s="272">
        <f t="shared" si="31"/>
        <v>0</v>
      </c>
      <c r="I1597" s="272">
        <v>0</v>
      </c>
    </row>
    <row r="1598" spans="1:9" hidden="1" x14ac:dyDescent="0.2">
      <c r="A1598" s="271">
        <v>512550</v>
      </c>
      <c r="B1598" s="271" t="s">
        <v>1316</v>
      </c>
      <c r="C1598" s="272">
        <v>0</v>
      </c>
      <c r="D1598" s="272">
        <v>0</v>
      </c>
      <c r="E1598" s="272">
        <v>0</v>
      </c>
      <c r="F1598" s="272">
        <v>0</v>
      </c>
      <c r="G1598" s="272">
        <v>0</v>
      </c>
      <c r="H1598" s="272">
        <f t="shared" si="31"/>
        <v>0</v>
      </c>
      <c r="I1598" s="272">
        <v>0</v>
      </c>
    </row>
    <row r="1599" spans="1:9" hidden="1" x14ac:dyDescent="0.2">
      <c r="A1599" s="271">
        <v>512555</v>
      </c>
      <c r="B1599" s="271" t="s">
        <v>334</v>
      </c>
      <c r="C1599" s="272">
        <v>0</v>
      </c>
      <c r="D1599" s="272">
        <v>0</v>
      </c>
      <c r="E1599" s="272">
        <v>0</v>
      </c>
      <c r="F1599" s="272">
        <v>0</v>
      </c>
      <c r="G1599" s="272">
        <v>0</v>
      </c>
      <c r="H1599" s="272">
        <f t="shared" si="31"/>
        <v>0</v>
      </c>
      <c r="I1599" s="272">
        <v>0</v>
      </c>
    </row>
    <row r="1600" spans="1:9" hidden="1" x14ac:dyDescent="0.2">
      <c r="A1600" s="271">
        <v>512560</v>
      </c>
      <c r="B1600" s="271" t="s">
        <v>513</v>
      </c>
      <c r="C1600" s="272">
        <v>0</v>
      </c>
      <c r="D1600" s="272">
        <v>0</v>
      </c>
      <c r="E1600" s="272">
        <v>0</v>
      </c>
      <c r="F1600" s="272">
        <v>0</v>
      </c>
      <c r="G1600" s="272">
        <v>0</v>
      </c>
      <c r="H1600" s="272">
        <f t="shared" si="31"/>
        <v>0</v>
      </c>
      <c r="I1600" s="272">
        <v>0</v>
      </c>
    </row>
    <row r="1601" spans="1:9" hidden="1" x14ac:dyDescent="0.2">
      <c r="A1601" s="271">
        <v>512565</v>
      </c>
      <c r="B1601" s="271" t="s">
        <v>1317</v>
      </c>
      <c r="C1601" s="272">
        <v>0</v>
      </c>
      <c r="D1601" s="272">
        <v>0</v>
      </c>
      <c r="E1601" s="272">
        <v>0</v>
      </c>
      <c r="F1601" s="272">
        <v>0</v>
      </c>
      <c r="G1601" s="272">
        <v>0</v>
      </c>
      <c r="H1601" s="272">
        <f t="shared" si="31"/>
        <v>0</v>
      </c>
      <c r="I1601" s="272">
        <v>0</v>
      </c>
    </row>
    <row r="1602" spans="1:9" hidden="1" x14ac:dyDescent="0.2">
      <c r="A1602" s="271">
        <v>512570</v>
      </c>
      <c r="B1602" s="271" t="s">
        <v>332</v>
      </c>
      <c r="C1602" s="272">
        <v>0</v>
      </c>
      <c r="D1602" s="272">
        <v>0</v>
      </c>
      <c r="E1602" s="272">
        <v>0</v>
      </c>
      <c r="F1602" s="272">
        <v>0</v>
      </c>
      <c r="G1602" s="272">
        <v>0</v>
      </c>
      <c r="H1602" s="272">
        <f t="shared" si="31"/>
        <v>0</v>
      </c>
      <c r="I1602" s="272">
        <v>0</v>
      </c>
    </row>
    <row r="1603" spans="1:9" hidden="1" x14ac:dyDescent="0.2">
      <c r="A1603" s="271">
        <v>512575</v>
      </c>
      <c r="B1603" s="271" t="s">
        <v>1318</v>
      </c>
      <c r="C1603" s="272">
        <v>0</v>
      </c>
      <c r="D1603" s="272">
        <v>0</v>
      </c>
      <c r="E1603" s="272">
        <v>0</v>
      </c>
      <c r="F1603" s="272">
        <v>0</v>
      </c>
      <c r="G1603" s="272">
        <v>0</v>
      </c>
      <c r="H1603" s="272">
        <f t="shared" si="31"/>
        <v>0</v>
      </c>
      <c r="I1603" s="272">
        <v>0</v>
      </c>
    </row>
    <row r="1604" spans="1:9" hidden="1" x14ac:dyDescent="0.2">
      <c r="A1604" s="271">
        <v>512580</v>
      </c>
      <c r="B1604" s="271" t="s">
        <v>1319</v>
      </c>
      <c r="C1604" s="272">
        <v>0</v>
      </c>
      <c r="D1604" s="272">
        <v>0</v>
      </c>
      <c r="E1604" s="272">
        <v>0</v>
      </c>
      <c r="F1604" s="272">
        <v>0</v>
      </c>
      <c r="G1604" s="272">
        <v>0</v>
      </c>
      <c r="H1604" s="272">
        <f t="shared" si="31"/>
        <v>0</v>
      </c>
      <c r="I1604" s="272">
        <v>0</v>
      </c>
    </row>
    <row r="1605" spans="1:9" hidden="1" x14ac:dyDescent="0.2">
      <c r="A1605" s="271">
        <v>512585</v>
      </c>
      <c r="B1605" s="271" t="s">
        <v>1320</v>
      </c>
      <c r="C1605" s="272">
        <v>0</v>
      </c>
      <c r="D1605" s="272">
        <v>0</v>
      </c>
      <c r="E1605" s="272">
        <v>0</v>
      </c>
      <c r="F1605" s="272">
        <v>0</v>
      </c>
      <c r="G1605" s="272">
        <v>0</v>
      </c>
      <c r="H1605" s="272">
        <f t="shared" si="31"/>
        <v>0</v>
      </c>
      <c r="I1605" s="272">
        <v>0</v>
      </c>
    </row>
    <row r="1606" spans="1:9" hidden="1" x14ac:dyDescent="0.2">
      <c r="A1606" s="269">
        <v>513000</v>
      </c>
      <c r="B1606" s="269" t="s">
        <v>1321</v>
      </c>
      <c r="C1606" s="270">
        <v>0</v>
      </c>
      <c r="D1606" s="270">
        <v>0</v>
      </c>
      <c r="E1606" s="270">
        <v>0</v>
      </c>
      <c r="F1606" s="270">
        <v>0</v>
      </c>
      <c r="G1606" s="270">
        <v>0</v>
      </c>
      <c r="H1606" s="270">
        <f t="shared" si="31"/>
        <v>0</v>
      </c>
      <c r="I1606" s="270">
        <v>0</v>
      </c>
    </row>
    <row r="1607" spans="1:9" hidden="1" x14ac:dyDescent="0.2">
      <c r="A1607" s="269">
        <v>513500</v>
      </c>
      <c r="B1607" s="269" t="s">
        <v>1322</v>
      </c>
      <c r="C1607" s="270">
        <v>0</v>
      </c>
      <c r="D1607" s="270">
        <v>0</v>
      </c>
      <c r="E1607" s="270">
        <v>0</v>
      </c>
      <c r="F1607" s="270">
        <v>0</v>
      </c>
      <c r="G1607" s="270">
        <v>0</v>
      </c>
      <c r="H1607" s="270">
        <f t="shared" si="31"/>
        <v>0</v>
      </c>
      <c r="I1607" s="270">
        <v>0</v>
      </c>
    </row>
    <row r="1608" spans="1:9" x14ac:dyDescent="0.2">
      <c r="A1608" s="266">
        <v>520000</v>
      </c>
      <c r="B1608" s="266" t="s">
        <v>1323</v>
      </c>
      <c r="C1608" s="267">
        <v>18297799.449999999</v>
      </c>
      <c r="D1608" s="267">
        <v>24418663.940000001</v>
      </c>
      <c r="E1608" s="267">
        <v>31263900.489999998</v>
      </c>
      <c r="F1608" s="267">
        <v>24862669.559999999</v>
      </c>
      <c r="G1608" s="267">
        <v>33485791.609999999</v>
      </c>
      <c r="H1608" s="267">
        <f t="shared" si="31"/>
        <v>34747106.413333327</v>
      </c>
      <c r="I1608" s="267">
        <v>26060329.809999999</v>
      </c>
    </row>
    <row r="1609" spans="1:9" hidden="1" x14ac:dyDescent="0.2">
      <c r="A1609" s="269">
        <v>520500</v>
      </c>
      <c r="B1609" s="269" t="s">
        <v>1324</v>
      </c>
      <c r="C1609" s="270">
        <v>0</v>
      </c>
      <c r="D1609" s="270">
        <v>624995</v>
      </c>
      <c r="E1609" s="270">
        <v>0</v>
      </c>
      <c r="F1609" s="270">
        <v>0</v>
      </c>
      <c r="G1609" s="270">
        <v>0</v>
      </c>
      <c r="H1609" s="270">
        <f t="shared" si="31"/>
        <v>0</v>
      </c>
      <c r="I1609" s="270">
        <v>0</v>
      </c>
    </row>
    <row r="1610" spans="1:9" hidden="1" x14ac:dyDescent="0.2">
      <c r="A1610" s="271">
        <v>520505</v>
      </c>
      <c r="B1610" s="271" t="s">
        <v>1081</v>
      </c>
      <c r="C1610" s="272">
        <v>0</v>
      </c>
      <c r="D1610" s="272">
        <v>0</v>
      </c>
      <c r="E1610" s="272">
        <v>0</v>
      </c>
      <c r="F1610" s="272">
        <v>0</v>
      </c>
      <c r="G1610" s="272">
        <v>0</v>
      </c>
      <c r="H1610" s="272">
        <f t="shared" si="31"/>
        <v>0</v>
      </c>
      <c r="I1610" s="272">
        <v>0</v>
      </c>
    </row>
    <row r="1611" spans="1:9" hidden="1" x14ac:dyDescent="0.2">
      <c r="A1611" s="271">
        <v>520510</v>
      </c>
      <c r="B1611" s="271" t="s">
        <v>1263</v>
      </c>
      <c r="C1611" s="272">
        <v>0</v>
      </c>
      <c r="D1611" s="272">
        <v>0</v>
      </c>
      <c r="E1611" s="272">
        <v>0</v>
      </c>
      <c r="F1611" s="272">
        <v>0</v>
      </c>
      <c r="G1611" s="272">
        <v>0</v>
      </c>
      <c r="H1611" s="272">
        <f t="shared" si="31"/>
        <v>0</v>
      </c>
      <c r="I1611" s="272">
        <v>0</v>
      </c>
    </row>
    <row r="1612" spans="1:9" hidden="1" x14ac:dyDescent="0.2">
      <c r="A1612" s="271">
        <v>520515</v>
      </c>
      <c r="B1612" s="271" t="s">
        <v>1325</v>
      </c>
      <c r="C1612" s="272">
        <v>0</v>
      </c>
      <c r="D1612" s="272">
        <v>0</v>
      </c>
      <c r="E1612" s="272">
        <v>0</v>
      </c>
      <c r="F1612" s="272">
        <v>0</v>
      </c>
      <c r="G1612" s="272">
        <v>0</v>
      </c>
      <c r="H1612" s="272">
        <f t="shared" si="31"/>
        <v>0</v>
      </c>
      <c r="I1612" s="272">
        <v>0</v>
      </c>
    </row>
    <row r="1613" spans="1:9" hidden="1" x14ac:dyDescent="0.2">
      <c r="A1613" s="271">
        <v>520520</v>
      </c>
      <c r="B1613" s="271" t="s">
        <v>1084</v>
      </c>
      <c r="C1613" s="272">
        <v>0</v>
      </c>
      <c r="D1613" s="272">
        <v>0</v>
      </c>
      <c r="E1613" s="272">
        <v>0</v>
      </c>
      <c r="F1613" s="272">
        <v>0</v>
      </c>
      <c r="G1613" s="272">
        <v>0</v>
      </c>
      <c r="H1613" s="272">
        <f t="shared" si="31"/>
        <v>0</v>
      </c>
      <c r="I1613" s="272">
        <v>0</v>
      </c>
    </row>
    <row r="1614" spans="1:9" hidden="1" x14ac:dyDescent="0.2">
      <c r="A1614" s="271">
        <v>520525</v>
      </c>
      <c r="B1614" s="271" t="s">
        <v>1085</v>
      </c>
      <c r="C1614" s="272">
        <v>0</v>
      </c>
      <c r="D1614" s="272">
        <v>0</v>
      </c>
      <c r="E1614" s="272">
        <v>0</v>
      </c>
      <c r="F1614" s="272">
        <v>0</v>
      </c>
      <c r="G1614" s="272">
        <v>0</v>
      </c>
      <c r="H1614" s="272">
        <f t="shared" si="31"/>
        <v>0</v>
      </c>
      <c r="I1614" s="272">
        <v>0</v>
      </c>
    </row>
    <row r="1615" spans="1:9" hidden="1" x14ac:dyDescent="0.2">
      <c r="A1615" s="271">
        <v>520530</v>
      </c>
      <c r="B1615" s="271" t="s">
        <v>1326</v>
      </c>
      <c r="C1615" s="272">
        <v>0</v>
      </c>
      <c r="D1615" s="272">
        <v>0</v>
      </c>
      <c r="E1615" s="272">
        <v>0</v>
      </c>
      <c r="F1615" s="272">
        <v>0</v>
      </c>
      <c r="G1615" s="272">
        <v>0</v>
      </c>
      <c r="H1615" s="272">
        <f t="shared" si="31"/>
        <v>0</v>
      </c>
      <c r="I1615" s="272">
        <v>0</v>
      </c>
    </row>
    <row r="1616" spans="1:9" hidden="1" x14ac:dyDescent="0.2">
      <c r="A1616" s="271">
        <v>520535</v>
      </c>
      <c r="B1616" s="271" t="s">
        <v>1088</v>
      </c>
      <c r="C1616" s="272">
        <v>0</v>
      </c>
      <c r="D1616" s="272">
        <v>0</v>
      </c>
      <c r="E1616" s="272">
        <v>0</v>
      </c>
      <c r="F1616" s="272">
        <v>0</v>
      </c>
      <c r="G1616" s="272">
        <v>0</v>
      </c>
      <c r="H1616" s="272">
        <f t="shared" si="31"/>
        <v>0</v>
      </c>
      <c r="I1616" s="272">
        <v>0</v>
      </c>
    </row>
    <row r="1617" spans="1:9" hidden="1" x14ac:dyDescent="0.2">
      <c r="A1617" s="271">
        <v>520540</v>
      </c>
      <c r="B1617" s="271" t="s">
        <v>1089</v>
      </c>
      <c r="C1617" s="272">
        <v>0</v>
      </c>
      <c r="D1617" s="272">
        <v>0</v>
      </c>
      <c r="E1617" s="272">
        <v>0</v>
      </c>
      <c r="F1617" s="272">
        <v>0</v>
      </c>
      <c r="G1617" s="272">
        <v>0</v>
      </c>
      <c r="H1617" s="272">
        <f t="shared" si="31"/>
        <v>0</v>
      </c>
      <c r="I1617" s="272">
        <v>0</v>
      </c>
    </row>
    <row r="1618" spans="1:9" hidden="1" x14ac:dyDescent="0.2">
      <c r="A1618" s="271">
        <v>520545</v>
      </c>
      <c r="B1618" s="271" t="s">
        <v>1090</v>
      </c>
      <c r="C1618" s="272">
        <v>0</v>
      </c>
      <c r="D1618" s="272">
        <v>0</v>
      </c>
      <c r="E1618" s="272">
        <v>0</v>
      </c>
      <c r="F1618" s="272">
        <v>0</v>
      </c>
      <c r="G1618" s="272">
        <v>0</v>
      </c>
      <c r="H1618" s="272">
        <f t="shared" si="31"/>
        <v>0</v>
      </c>
      <c r="I1618" s="272">
        <v>0</v>
      </c>
    </row>
    <row r="1619" spans="1:9" hidden="1" x14ac:dyDescent="0.2">
      <c r="A1619" s="271">
        <v>520546</v>
      </c>
      <c r="B1619" s="271" t="s">
        <v>1091</v>
      </c>
      <c r="C1619" s="272">
        <v>0</v>
      </c>
      <c r="D1619" s="272">
        <v>0</v>
      </c>
      <c r="E1619" s="272">
        <v>0</v>
      </c>
      <c r="F1619" s="272">
        <v>0</v>
      </c>
      <c r="G1619" s="272">
        <v>0</v>
      </c>
      <c r="H1619" s="272">
        <f t="shared" si="31"/>
        <v>0</v>
      </c>
      <c r="I1619" s="272">
        <v>0</v>
      </c>
    </row>
    <row r="1620" spans="1:9" hidden="1" x14ac:dyDescent="0.2">
      <c r="A1620" s="271">
        <v>520547</v>
      </c>
      <c r="B1620" s="271" t="s">
        <v>1092</v>
      </c>
      <c r="C1620" s="272">
        <v>0</v>
      </c>
      <c r="D1620" s="272">
        <v>624995</v>
      </c>
      <c r="E1620" s="272">
        <v>0</v>
      </c>
      <c r="F1620" s="272">
        <v>0</v>
      </c>
      <c r="G1620" s="272">
        <v>0</v>
      </c>
      <c r="H1620" s="272">
        <f t="shared" si="31"/>
        <v>0</v>
      </c>
      <c r="I1620" s="272">
        <v>0</v>
      </c>
    </row>
    <row r="1621" spans="1:9" hidden="1" x14ac:dyDescent="0.2">
      <c r="A1621" s="271">
        <v>520550</v>
      </c>
      <c r="B1621" s="271" t="s">
        <v>1093</v>
      </c>
      <c r="C1621" s="272">
        <v>0</v>
      </c>
      <c r="D1621" s="272">
        <v>0</v>
      </c>
      <c r="E1621" s="272">
        <v>0</v>
      </c>
      <c r="F1621" s="272">
        <v>0</v>
      </c>
      <c r="G1621" s="272">
        <v>0</v>
      </c>
      <c r="H1621" s="272">
        <f t="shared" si="31"/>
        <v>0</v>
      </c>
      <c r="I1621" s="272">
        <v>0</v>
      </c>
    </row>
    <row r="1622" spans="1:9" hidden="1" x14ac:dyDescent="0.2">
      <c r="A1622" s="271">
        <v>520555</v>
      </c>
      <c r="B1622" s="271" t="s">
        <v>1094</v>
      </c>
      <c r="C1622" s="272">
        <v>0</v>
      </c>
      <c r="D1622" s="272">
        <v>0</v>
      </c>
      <c r="E1622" s="272">
        <v>0</v>
      </c>
      <c r="F1622" s="272">
        <v>0</v>
      </c>
      <c r="G1622" s="272">
        <v>0</v>
      </c>
      <c r="H1622" s="272">
        <f t="shared" si="31"/>
        <v>0</v>
      </c>
      <c r="I1622" s="272">
        <v>0</v>
      </c>
    </row>
    <row r="1623" spans="1:9" hidden="1" x14ac:dyDescent="0.2">
      <c r="A1623" s="271">
        <v>520560</v>
      </c>
      <c r="B1623" s="271" t="s">
        <v>1095</v>
      </c>
      <c r="C1623" s="272">
        <v>0</v>
      </c>
      <c r="D1623" s="272">
        <v>0</v>
      </c>
      <c r="E1623" s="272">
        <v>0</v>
      </c>
      <c r="F1623" s="272">
        <v>0</v>
      </c>
      <c r="G1623" s="272">
        <v>0</v>
      </c>
      <c r="H1623" s="272">
        <f t="shared" si="31"/>
        <v>0</v>
      </c>
      <c r="I1623" s="272">
        <v>0</v>
      </c>
    </row>
    <row r="1624" spans="1:9" hidden="1" x14ac:dyDescent="0.2">
      <c r="A1624" s="271">
        <v>520565</v>
      </c>
      <c r="B1624" s="271" t="s">
        <v>1327</v>
      </c>
      <c r="C1624" s="272">
        <v>0</v>
      </c>
      <c r="D1624" s="272">
        <v>0</v>
      </c>
      <c r="E1624" s="272">
        <v>0</v>
      </c>
      <c r="F1624" s="272">
        <v>0</v>
      </c>
      <c r="G1624" s="272">
        <v>0</v>
      </c>
      <c r="H1624" s="272">
        <f t="shared" si="31"/>
        <v>0</v>
      </c>
      <c r="I1624" s="272">
        <v>0</v>
      </c>
    </row>
    <row r="1625" spans="1:9" hidden="1" x14ac:dyDescent="0.2">
      <c r="A1625" s="271">
        <v>520570</v>
      </c>
      <c r="B1625" s="271" t="s">
        <v>646</v>
      </c>
      <c r="C1625" s="272">
        <v>0</v>
      </c>
      <c r="D1625" s="272">
        <v>0</v>
      </c>
      <c r="E1625" s="272">
        <v>0</v>
      </c>
      <c r="F1625" s="272">
        <v>0</v>
      </c>
      <c r="G1625" s="272">
        <v>0</v>
      </c>
      <c r="H1625" s="272">
        <f t="shared" si="31"/>
        <v>0</v>
      </c>
      <c r="I1625" s="272">
        <v>0</v>
      </c>
    </row>
    <row r="1626" spans="1:9" x14ac:dyDescent="0.2">
      <c r="A1626" s="269">
        <v>521000</v>
      </c>
      <c r="B1626" s="269" t="s">
        <v>1328</v>
      </c>
      <c r="C1626" s="270">
        <v>17440475.260000002</v>
      </c>
      <c r="D1626" s="270">
        <v>23138157.739999998</v>
      </c>
      <c r="E1626" s="270">
        <v>30688185.539999999</v>
      </c>
      <c r="F1626" s="270">
        <v>23632427.940000001</v>
      </c>
      <c r="G1626" s="270">
        <v>32997441.609999999</v>
      </c>
      <c r="H1626" s="270">
        <f t="shared" si="31"/>
        <v>25957138.719999999</v>
      </c>
      <c r="I1626" s="270">
        <v>19467854.039999999</v>
      </c>
    </row>
    <row r="1627" spans="1:9" x14ac:dyDescent="0.2">
      <c r="A1627" s="271">
        <v>521005</v>
      </c>
      <c r="B1627" s="271" t="s">
        <v>1329</v>
      </c>
      <c r="C1627" s="272">
        <v>17440475.260000002</v>
      </c>
      <c r="D1627" s="272">
        <v>23138157.739999998</v>
      </c>
      <c r="E1627" s="272">
        <v>30688185.539999999</v>
      </c>
      <c r="F1627" s="272">
        <v>23632427.940000001</v>
      </c>
      <c r="G1627" s="272">
        <v>32997441.609999999</v>
      </c>
      <c r="H1627" s="272">
        <f t="shared" si="31"/>
        <v>25957138.719999999</v>
      </c>
      <c r="I1627" s="272">
        <v>19467854.039999999</v>
      </c>
    </row>
    <row r="1628" spans="1:9" hidden="1" x14ac:dyDescent="0.2">
      <c r="A1628" s="271">
        <v>521010</v>
      </c>
      <c r="B1628" s="271" t="s">
        <v>1330</v>
      </c>
      <c r="C1628" s="272">
        <v>0</v>
      </c>
      <c r="D1628" s="272">
        <v>0</v>
      </c>
      <c r="E1628" s="272">
        <v>0</v>
      </c>
      <c r="F1628" s="272">
        <v>0</v>
      </c>
      <c r="G1628" s="272">
        <v>0</v>
      </c>
      <c r="H1628" s="272">
        <f t="shared" si="31"/>
        <v>0</v>
      </c>
      <c r="I1628" s="272">
        <v>0</v>
      </c>
    </row>
    <row r="1629" spans="1:9" hidden="1" x14ac:dyDescent="0.2">
      <c r="A1629" s="271">
        <v>521015</v>
      </c>
      <c r="B1629" s="271" t="s">
        <v>1331</v>
      </c>
      <c r="C1629" s="272">
        <v>0</v>
      </c>
      <c r="D1629" s="272">
        <v>0</v>
      </c>
      <c r="E1629" s="272">
        <v>0</v>
      </c>
      <c r="F1629" s="272">
        <v>0</v>
      </c>
      <c r="G1629" s="272">
        <v>0</v>
      </c>
      <c r="H1629" s="272">
        <f t="shared" si="31"/>
        <v>0</v>
      </c>
      <c r="I1629" s="272">
        <v>0</v>
      </c>
    </row>
    <row r="1630" spans="1:9" hidden="1" x14ac:dyDescent="0.2">
      <c r="A1630" s="271">
        <v>521020</v>
      </c>
      <c r="B1630" s="271" t="s">
        <v>498</v>
      </c>
      <c r="C1630" s="272">
        <v>0</v>
      </c>
      <c r="D1630" s="272">
        <v>0</v>
      </c>
      <c r="E1630" s="272">
        <v>0</v>
      </c>
      <c r="F1630" s="272">
        <v>0</v>
      </c>
      <c r="G1630" s="272">
        <v>0</v>
      </c>
      <c r="H1630" s="272">
        <f t="shared" si="31"/>
        <v>0</v>
      </c>
      <c r="I1630" s="272">
        <v>0</v>
      </c>
    </row>
    <row r="1631" spans="1:9" hidden="1" x14ac:dyDescent="0.2">
      <c r="A1631" s="271">
        <v>521025</v>
      </c>
      <c r="B1631" s="271" t="s">
        <v>1332</v>
      </c>
      <c r="C1631" s="272">
        <v>0</v>
      </c>
      <c r="D1631" s="272">
        <v>0</v>
      </c>
      <c r="E1631" s="272">
        <v>0</v>
      </c>
      <c r="F1631" s="272">
        <v>0</v>
      </c>
      <c r="G1631" s="272">
        <v>0</v>
      </c>
      <c r="H1631" s="272">
        <f t="shared" si="31"/>
        <v>0</v>
      </c>
      <c r="I1631" s="272">
        <v>0</v>
      </c>
    </row>
    <row r="1632" spans="1:9" hidden="1" x14ac:dyDescent="0.2">
      <c r="A1632" s="271">
        <v>521030</v>
      </c>
      <c r="B1632" s="271" t="s">
        <v>1333</v>
      </c>
      <c r="C1632" s="272">
        <v>0</v>
      </c>
      <c r="D1632" s="272">
        <v>0</v>
      </c>
      <c r="E1632" s="272">
        <v>0</v>
      </c>
      <c r="F1632" s="272">
        <v>0</v>
      </c>
      <c r="G1632" s="272">
        <v>0</v>
      </c>
      <c r="H1632" s="272">
        <f t="shared" si="31"/>
        <v>0</v>
      </c>
      <c r="I1632" s="272">
        <v>0</v>
      </c>
    </row>
    <row r="1633" spans="1:9" hidden="1" x14ac:dyDescent="0.2">
      <c r="A1633" s="271">
        <v>521035</v>
      </c>
      <c r="B1633" s="271" t="s">
        <v>1334</v>
      </c>
      <c r="C1633" s="272">
        <v>0</v>
      </c>
      <c r="D1633" s="272">
        <v>0</v>
      </c>
      <c r="E1633" s="272">
        <v>0</v>
      </c>
      <c r="F1633" s="272">
        <v>0</v>
      </c>
      <c r="G1633" s="272">
        <v>0</v>
      </c>
      <c r="H1633" s="272">
        <f t="shared" si="31"/>
        <v>0</v>
      </c>
      <c r="I1633" s="272">
        <v>0</v>
      </c>
    </row>
    <row r="1634" spans="1:9" hidden="1" x14ac:dyDescent="0.2">
      <c r="A1634" s="271">
        <v>521040</v>
      </c>
      <c r="B1634" s="271" t="s">
        <v>1335</v>
      </c>
      <c r="C1634" s="272">
        <v>0</v>
      </c>
      <c r="D1634" s="272">
        <v>0</v>
      </c>
      <c r="E1634" s="272">
        <v>0</v>
      </c>
      <c r="F1634" s="272">
        <v>0</v>
      </c>
      <c r="G1634" s="272">
        <v>0</v>
      </c>
      <c r="H1634" s="272">
        <f t="shared" si="31"/>
        <v>0</v>
      </c>
      <c r="I1634" s="272">
        <v>0</v>
      </c>
    </row>
    <row r="1635" spans="1:9" hidden="1" x14ac:dyDescent="0.2">
      <c r="A1635" s="271">
        <v>521045</v>
      </c>
      <c r="B1635" s="271" t="s">
        <v>1336</v>
      </c>
      <c r="C1635" s="272">
        <v>0</v>
      </c>
      <c r="D1635" s="272">
        <v>0</v>
      </c>
      <c r="E1635" s="272">
        <v>0</v>
      </c>
      <c r="F1635" s="272">
        <v>0</v>
      </c>
      <c r="G1635" s="272">
        <v>0</v>
      </c>
      <c r="H1635" s="272">
        <f t="shared" si="31"/>
        <v>0</v>
      </c>
      <c r="I1635" s="272">
        <v>0</v>
      </c>
    </row>
    <row r="1636" spans="1:9" hidden="1" x14ac:dyDescent="0.2">
      <c r="A1636" s="271">
        <v>521050</v>
      </c>
      <c r="B1636" s="271" t="s">
        <v>1337</v>
      </c>
      <c r="C1636" s="272">
        <v>0</v>
      </c>
      <c r="D1636" s="272">
        <v>0</v>
      </c>
      <c r="E1636" s="272">
        <v>0</v>
      </c>
      <c r="F1636" s="272">
        <v>0</v>
      </c>
      <c r="G1636" s="272">
        <v>0</v>
      </c>
      <c r="H1636" s="272">
        <f t="shared" si="31"/>
        <v>0</v>
      </c>
      <c r="I1636" s="272">
        <v>0</v>
      </c>
    </row>
    <row r="1637" spans="1:9" hidden="1" x14ac:dyDescent="0.2">
      <c r="A1637" s="271">
        <v>521055</v>
      </c>
      <c r="B1637" s="271" t="s">
        <v>1338</v>
      </c>
      <c r="C1637" s="272">
        <v>0</v>
      </c>
      <c r="D1637" s="272">
        <v>0</v>
      </c>
      <c r="E1637" s="272">
        <v>0</v>
      </c>
      <c r="F1637" s="272">
        <v>0</v>
      </c>
      <c r="G1637" s="272">
        <v>0</v>
      </c>
      <c r="H1637" s="272">
        <f t="shared" si="31"/>
        <v>0</v>
      </c>
      <c r="I1637" s="272">
        <v>0</v>
      </c>
    </row>
    <row r="1638" spans="1:9" hidden="1" x14ac:dyDescent="0.2">
      <c r="A1638" s="271">
        <v>521060</v>
      </c>
      <c r="B1638" s="271" t="s">
        <v>1339</v>
      </c>
      <c r="C1638" s="272">
        <v>0</v>
      </c>
      <c r="D1638" s="272">
        <v>0</v>
      </c>
      <c r="E1638" s="272">
        <v>0</v>
      </c>
      <c r="F1638" s="272">
        <v>0</v>
      </c>
      <c r="G1638" s="272">
        <v>0</v>
      </c>
      <c r="H1638" s="272">
        <f t="shared" si="31"/>
        <v>0</v>
      </c>
      <c r="I1638" s="272">
        <v>0</v>
      </c>
    </row>
    <row r="1639" spans="1:9" hidden="1" x14ac:dyDescent="0.2">
      <c r="A1639" s="271">
        <v>521065</v>
      </c>
      <c r="B1639" s="271" t="s">
        <v>1340</v>
      </c>
      <c r="C1639" s="272">
        <v>0</v>
      </c>
      <c r="D1639" s="272">
        <v>0</v>
      </c>
      <c r="E1639" s="272">
        <v>0</v>
      </c>
      <c r="F1639" s="272">
        <v>0</v>
      </c>
      <c r="G1639" s="272">
        <v>0</v>
      </c>
      <c r="H1639" s="272">
        <f t="shared" si="31"/>
        <v>0</v>
      </c>
      <c r="I1639" s="272">
        <v>0</v>
      </c>
    </row>
    <row r="1640" spans="1:9" hidden="1" x14ac:dyDescent="0.2">
      <c r="A1640" s="271">
        <v>521070</v>
      </c>
      <c r="B1640" s="271" t="s">
        <v>1341</v>
      </c>
      <c r="C1640" s="272">
        <v>0</v>
      </c>
      <c r="D1640" s="272">
        <v>0</v>
      </c>
      <c r="E1640" s="272">
        <v>0</v>
      </c>
      <c r="F1640" s="272">
        <v>0</v>
      </c>
      <c r="G1640" s="272">
        <v>0</v>
      </c>
      <c r="H1640" s="272">
        <f t="shared" si="31"/>
        <v>0</v>
      </c>
      <c r="I1640" s="272">
        <v>0</v>
      </c>
    </row>
    <row r="1641" spans="1:9" hidden="1" x14ac:dyDescent="0.2">
      <c r="A1641" s="271">
        <v>521071</v>
      </c>
      <c r="B1641" s="271" t="s">
        <v>1342</v>
      </c>
      <c r="C1641" s="272">
        <v>0</v>
      </c>
      <c r="D1641" s="272">
        <v>0</v>
      </c>
      <c r="E1641" s="272">
        <v>0</v>
      </c>
      <c r="F1641" s="272">
        <v>0</v>
      </c>
      <c r="G1641" s="272">
        <v>0</v>
      </c>
      <c r="H1641" s="272">
        <f t="shared" si="31"/>
        <v>0</v>
      </c>
      <c r="I1641" s="272">
        <v>0</v>
      </c>
    </row>
    <row r="1642" spans="1:9" hidden="1" x14ac:dyDescent="0.2">
      <c r="A1642" s="271">
        <v>521072</v>
      </c>
      <c r="B1642" s="271" t="s">
        <v>1343</v>
      </c>
      <c r="C1642" s="272">
        <v>0</v>
      </c>
      <c r="D1642" s="272">
        <v>0</v>
      </c>
      <c r="E1642" s="272">
        <v>0</v>
      </c>
      <c r="F1642" s="272">
        <v>0</v>
      </c>
      <c r="G1642" s="272">
        <v>0</v>
      </c>
      <c r="H1642" s="272">
        <f t="shared" si="31"/>
        <v>0</v>
      </c>
      <c r="I1642" s="272">
        <v>0</v>
      </c>
    </row>
    <row r="1643" spans="1:9" hidden="1" x14ac:dyDescent="0.2">
      <c r="A1643" s="271">
        <v>521073</v>
      </c>
      <c r="B1643" s="271" t="s">
        <v>1344</v>
      </c>
      <c r="C1643" s="272">
        <v>0</v>
      </c>
      <c r="D1643" s="272">
        <v>0</v>
      </c>
      <c r="E1643" s="272">
        <v>0</v>
      </c>
      <c r="F1643" s="272">
        <v>0</v>
      </c>
      <c r="G1643" s="272">
        <v>0</v>
      </c>
      <c r="H1643" s="272">
        <f t="shared" si="31"/>
        <v>0</v>
      </c>
      <c r="I1643" s="272">
        <v>0</v>
      </c>
    </row>
    <row r="1644" spans="1:9" hidden="1" x14ac:dyDescent="0.2">
      <c r="A1644" s="269">
        <v>521500</v>
      </c>
      <c r="B1644" s="269" t="s">
        <v>1345</v>
      </c>
      <c r="C1644" s="270">
        <v>0</v>
      </c>
      <c r="D1644" s="270">
        <v>0</v>
      </c>
      <c r="E1644" s="270">
        <v>0</v>
      </c>
      <c r="F1644" s="270">
        <v>0</v>
      </c>
      <c r="G1644" s="270">
        <v>0</v>
      </c>
      <c r="H1644" s="270">
        <f t="shared" si="31"/>
        <v>0</v>
      </c>
      <c r="I1644" s="270">
        <v>0</v>
      </c>
    </row>
    <row r="1645" spans="1:9" hidden="1" x14ac:dyDescent="0.2">
      <c r="A1645" s="271">
        <v>521505</v>
      </c>
      <c r="B1645" s="271" t="s">
        <v>1094</v>
      </c>
      <c r="C1645" s="272">
        <v>0</v>
      </c>
      <c r="D1645" s="272">
        <v>0</v>
      </c>
      <c r="E1645" s="272">
        <v>0</v>
      </c>
      <c r="F1645" s="272">
        <v>0</v>
      </c>
      <c r="G1645" s="272">
        <v>0</v>
      </c>
      <c r="H1645" s="272">
        <f t="shared" si="31"/>
        <v>0</v>
      </c>
      <c r="I1645" s="272">
        <v>0</v>
      </c>
    </row>
    <row r="1646" spans="1:9" hidden="1" x14ac:dyDescent="0.2">
      <c r="A1646" s="271">
        <v>521510</v>
      </c>
      <c r="B1646" s="271" t="s">
        <v>1095</v>
      </c>
      <c r="C1646" s="272">
        <v>0</v>
      </c>
      <c r="D1646" s="272">
        <v>0</v>
      </c>
      <c r="E1646" s="272">
        <v>0</v>
      </c>
      <c r="F1646" s="272">
        <v>0</v>
      </c>
      <c r="G1646" s="272">
        <v>0</v>
      </c>
      <c r="H1646" s="272">
        <f t="shared" si="31"/>
        <v>0</v>
      </c>
      <c r="I1646" s="272">
        <v>0</v>
      </c>
    </row>
    <row r="1647" spans="1:9" hidden="1" x14ac:dyDescent="0.2">
      <c r="A1647" s="271">
        <v>521515</v>
      </c>
      <c r="B1647" s="271" t="s">
        <v>1327</v>
      </c>
      <c r="C1647" s="272">
        <v>0</v>
      </c>
      <c r="D1647" s="272">
        <v>0</v>
      </c>
      <c r="E1647" s="272">
        <v>0</v>
      </c>
      <c r="F1647" s="272">
        <v>0</v>
      </c>
      <c r="G1647" s="272">
        <v>0</v>
      </c>
      <c r="H1647" s="272">
        <f t="shared" si="31"/>
        <v>0</v>
      </c>
      <c r="I1647" s="272">
        <v>0</v>
      </c>
    </row>
    <row r="1648" spans="1:9" hidden="1" x14ac:dyDescent="0.2">
      <c r="A1648" s="271">
        <v>521520</v>
      </c>
      <c r="B1648" s="271" t="s">
        <v>646</v>
      </c>
      <c r="C1648" s="272">
        <v>0</v>
      </c>
      <c r="D1648" s="272">
        <v>0</v>
      </c>
      <c r="E1648" s="272">
        <v>0</v>
      </c>
      <c r="F1648" s="272">
        <v>0</v>
      </c>
      <c r="G1648" s="272">
        <v>0</v>
      </c>
      <c r="H1648" s="272">
        <f t="shared" si="31"/>
        <v>0</v>
      </c>
      <c r="I1648" s="272">
        <v>0</v>
      </c>
    </row>
    <row r="1649" spans="1:9" hidden="1" x14ac:dyDescent="0.2">
      <c r="A1649" s="269">
        <v>522000</v>
      </c>
      <c r="B1649" s="269" t="s">
        <v>1346</v>
      </c>
      <c r="C1649" s="270">
        <v>0</v>
      </c>
      <c r="D1649" s="270">
        <v>0</v>
      </c>
      <c r="E1649" s="270">
        <v>0</v>
      </c>
      <c r="F1649" s="270">
        <v>0</v>
      </c>
      <c r="G1649" s="270">
        <v>0</v>
      </c>
      <c r="H1649" s="270">
        <f t="shared" ref="H1649:H1712" si="32">+I1649/9*12</f>
        <v>0</v>
      </c>
      <c r="I1649" s="270">
        <v>0</v>
      </c>
    </row>
    <row r="1650" spans="1:9" hidden="1" x14ac:dyDescent="0.2">
      <c r="A1650" s="271">
        <v>522005</v>
      </c>
      <c r="B1650" s="271" t="s">
        <v>442</v>
      </c>
      <c r="C1650" s="272">
        <v>0</v>
      </c>
      <c r="D1650" s="272">
        <v>0</v>
      </c>
      <c r="E1650" s="272">
        <v>0</v>
      </c>
      <c r="F1650" s="272">
        <v>0</v>
      </c>
      <c r="G1650" s="272">
        <v>0</v>
      </c>
      <c r="H1650" s="272">
        <f t="shared" si="32"/>
        <v>0</v>
      </c>
      <c r="I1650" s="272">
        <v>0</v>
      </c>
    </row>
    <row r="1651" spans="1:9" hidden="1" x14ac:dyDescent="0.2">
      <c r="A1651" s="271">
        <v>522010</v>
      </c>
      <c r="B1651" s="271" t="s">
        <v>448</v>
      </c>
      <c r="C1651" s="272">
        <v>0</v>
      </c>
      <c r="D1651" s="272">
        <v>0</v>
      </c>
      <c r="E1651" s="272">
        <v>0</v>
      </c>
      <c r="F1651" s="272">
        <v>0</v>
      </c>
      <c r="G1651" s="272">
        <v>0</v>
      </c>
      <c r="H1651" s="272">
        <f t="shared" si="32"/>
        <v>0</v>
      </c>
      <c r="I1651" s="272">
        <v>0</v>
      </c>
    </row>
    <row r="1652" spans="1:9" hidden="1" x14ac:dyDescent="0.2">
      <c r="A1652" s="271">
        <v>522015</v>
      </c>
      <c r="B1652" s="271" t="s">
        <v>443</v>
      </c>
      <c r="C1652" s="272">
        <v>0</v>
      </c>
      <c r="D1652" s="272">
        <v>0</v>
      </c>
      <c r="E1652" s="272">
        <v>0</v>
      </c>
      <c r="F1652" s="272">
        <v>0</v>
      </c>
      <c r="G1652" s="272">
        <v>0</v>
      </c>
      <c r="H1652" s="272">
        <f t="shared" si="32"/>
        <v>0</v>
      </c>
      <c r="I1652" s="272">
        <v>0</v>
      </c>
    </row>
    <row r="1653" spans="1:9" hidden="1" x14ac:dyDescent="0.2">
      <c r="A1653" s="269">
        <v>522200</v>
      </c>
      <c r="B1653" s="269" t="s">
        <v>1347</v>
      </c>
      <c r="C1653" s="270">
        <v>0</v>
      </c>
      <c r="D1653" s="270">
        <v>0</v>
      </c>
      <c r="E1653" s="270">
        <v>0</v>
      </c>
      <c r="F1653" s="270">
        <v>0</v>
      </c>
      <c r="G1653" s="270">
        <v>0</v>
      </c>
      <c r="H1653" s="270">
        <f t="shared" si="32"/>
        <v>0</v>
      </c>
      <c r="I1653" s="270">
        <v>0</v>
      </c>
    </row>
    <row r="1654" spans="1:9" hidden="1" x14ac:dyDescent="0.2">
      <c r="A1654" s="271">
        <v>522205</v>
      </c>
      <c r="B1654" s="271" t="s">
        <v>509</v>
      </c>
      <c r="C1654" s="272">
        <v>0</v>
      </c>
      <c r="D1654" s="272">
        <v>0</v>
      </c>
      <c r="E1654" s="272">
        <v>0</v>
      </c>
      <c r="F1654" s="272">
        <v>0</v>
      </c>
      <c r="G1654" s="272">
        <v>0</v>
      </c>
      <c r="H1654" s="272">
        <f t="shared" si="32"/>
        <v>0</v>
      </c>
      <c r="I1654" s="272">
        <v>0</v>
      </c>
    </row>
    <row r="1655" spans="1:9" hidden="1" x14ac:dyDescent="0.2">
      <c r="A1655" s="271">
        <v>522210</v>
      </c>
      <c r="B1655" s="271" t="s">
        <v>1162</v>
      </c>
      <c r="C1655" s="272">
        <v>0</v>
      </c>
      <c r="D1655" s="272">
        <v>0</v>
      </c>
      <c r="E1655" s="272">
        <v>0</v>
      </c>
      <c r="F1655" s="272">
        <v>0</v>
      </c>
      <c r="G1655" s="272">
        <v>0</v>
      </c>
      <c r="H1655" s="272">
        <f t="shared" si="32"/>
        <v>0</v>
      </c>
      <c r="I1655" s="272">
        <v>0</v>
      </c>
    </row>
    <row r="1656" spans="1:9" hidden="1" x14ac:dyDescent="0.2">
      <c r="A1656" s="271">
        <v>522215</v>
      </c>
      <c r="B1656" s="271" t="s">
        <v>1163</v>
      </c>
      <c r="C1656" s="272">
        <v>0</v>
      </c>
      <c r="D1656" s="272">
        <v>0</v>
      </c>
      <c r="E1656" s="272">
        <v>0</v>
      </c>
      <c r="F1656" s="272">
        <v>0</v>
      </c>
      <c r="G1656" s="272">
        <v>0</v>
      </c>
      <c r="H1656" s="272">
        <f t="shared" si="32"/>
        <v>0</v>
      </c>
      <c r="I1656" s="272">
        <v>0</v>
      </c>
    </row>
    <row r="1657" spans="1:9" hidden="1" x14ac:dyDescent="0.2">
      <c r="A1657" s="269">
        <v>522500</v>
      </c>
      <c r="B1657" s="269" t="s">
        <v>1348</v>
      </c>
      <c r="C1657" s="270">
        <v>0</v>
      </c>
      <c r="D1657" s="270">
        <v>0</v>
      </c>
      <c r="E1657" s="270">
        <v>0</v>
      </c>
      <c r="F1657" s="270">
        <v>0</v>
      </c>
      <c r="G1657" s="270">
        <v>0</v>
      </c>
      <c r="H1657" s="270">
        <f t="shared" si="32"/>
        <v>0</v>
      </c>
      <c r="I1657" s="270">
        <v>0</v>
      </c>
    </row>
    <row r="1658" spans="1:9" x14ac:dyDescent="0.2">
      <c r="A1658" s="269">
        <v>523000</v>
      </c>
      <c r="B1658" s="269" t="s">
        <v>1349</v>
      </c>
      <c r="C1658" s="275">
        <v>857324.19</v>
      </c>
      <c r="D1658" s="275">
        <v>655511.19999999995</v>
      </c>
      <c r="E1658" s="275">
        <v>575714.94999999995</v>
      </c>
      <c r="F1658" s="275">
        <v>1230241.6200000001</v>
      </c>
      <c r="G1658" s="275">
        <v>488350</v>
      </c>
      <c r="H1658" s="275">
        <f t="shared" si="32"/>
        <v>8789967.6933333334</v>
      </c>
      <c r="I1658" s="275">
        <v>6592475.7699999996</v>
      </c>
    </row>
    <row r="1659" spans="1:9" hidden="1" x14ac:dyDescent="0.2">
      <c r="A1659" s="271">
        <v>523005</v>
      </c>
      <c r="B1659" s="271" t="s">
        <v>1350</v>
      </c>
      <c r="C1659" s="272">
        <v>0</v>
      </c>
      <c r="D1659" s="272">
        <v>0</v>
      </c>
      <c r="E1659" s="272">
        <v>0</v>
      </c>
      <c r="F1659" s="272">
        <v>0</v>
      </c>
      <c r="G1659" s="272">
        <v>0</v>
      </c>
      <c r="H1659" s="272">
        <f t="shared" si="32"/>
        <v>0</v>
      </c>
      <c r="I1659" s="272">
        <v>0</v>
      </c>
    </row>
    <row r="1660" spans="1:9" hidden="1" x14ac:dyDescent="0.2">
      <c r="A1660" s="271">
        <v>523010</v>
      </c>
      <c r="B1660" s="271" t="s">
        <v>1351</v>
      </c>
      <c r="C1660" s="272">
        <v>0</v>
      </c>
      <c r="D1660" s="272">
        <v>0</v>
      </c>
      <c r="E1660" s="272">
        <v>0</v>
      </c>
      <c r="F1660" s="272">
        <v>0</v>
      </c>
      <c r="G1660" s="272">
        <v>0</v>
      </c>
      <c r="H1660" s="272">
        <f t="shared" si="32"/>
        <v>0</v>
      </c>
      <c r="I1660" s="272">
        <v>0</v>
      </c>
    </row>
    <row r="1661" spans="1:9" hidden="1" x14ac:dyDescent="0.2">
      <c r="A1661" s="271">
        <v>523015</v>
      </c>
      <c r="B1661" s="271" t="s">
        <v>1352</v>
      </c>
      <c r="C1661" s="272">
        <v>0</v>
      </c>
      <c r="D1661" s="272">
        <v>0</v>
      </c>
      <c r="E1661" s="272">
        <v>0</v>
      </c>
      <c r="F1661" s="272">
        <v>0</v>
      </c>
      <c r="G1661" s="272">
        <v>0</v>
      </c>
      <c r="H1661" s="272">
        <f t="shared" si="32"/>
        <v>0</v>
      </c>
      <c r="I1661" s="272">
        <v>0</v>
      </c>
    </row>
    <row r="1662" spans="1:9" hidden="1" x14ac:dyDescent="0.2">
      <c r="A1662" s="271">
        <v>523020</v>
      </c>
      <c r="B1662" s="271" t="s">
        <v>1353</v>
      </c>
      <c r="C1662" s="272">
        <v>0</v>
      </c>
      <c r="D1662" s="272">
        <v>0</v>
      </c>
      <c r="E1662" s="272">
        <v>0</v>
      </c>
      <c r="F1662" s="272">
        <v>0</v>
      </c>
      <c r="G1662" s="272">
        <v>0</v>
      </c>
      <c r="H1662" s="272">
        <f t="shared" si="32"/>
        <v>0</v>
      </c>
      <c r="I1662" s="272">
        <v>0</v>
      </c>
    </row>
    <row r="1663" spans="1:9" hidden="1" x14ac:dyDescent="0.2">
      <c r="A1663" s="271">
        <v>523025</v>
      </c>
      <c r="B1663" s="271" t="s">
        <v>1354</v>
      </c>
      <c r="C1663" s="272">
        <v>0</v>
      </c>
      <c r="D1663" s="272">
        <v>0</v>
      </c>
      <c r="E1663" s="272">
        <v>0</v>
      </c>
      <c r="F1663" s="272">
        <v>0</v>
      </c>
      <c r="G1663" s="272">
        <v>0</v>
      </c>
      <c r="H1663" s="272">
        <f t="shared" si="32"/>
        <v>0</v>
      </c>
      <c r="I1663" s="272">
        <v>0</v>
      </c>
    </row>
    <row r="1664" spans="1:9" hidden="1" x14ac:dyDescent="0.2">
      <c r="A1664" s="271">
        <v>523030</v>
      </c>
      <c r="B1664" s="271" t="s">
        <v>1186</v>
      </c>
      <c r="C1664" s="272">
        <v>0</v>
      </c>
      <c r="D1664" s="272">
        <v>0</v>
      </c>
      <c r="E1664" s="272">
        <v>0</v>
      </c>
      <c r="F1664" s="272">
        <v>0</v>
      </c>
      <c r="G1664" s="272">
        <v>0</v>
      </c>
      <c r="H1664" s="272">
        <f t="shared" si="32"/>
        <v>0</v>
      </c>
      <c r="I1664" s="272">
        <v>0</v>
      </c>
    </row>
    <row r="1665" spans="1:10" hidden="1" x14ac:dyDescent="0.2">
      <c r="A1665" s="271">
        <v>523035</v>
      </c>
      <c r="B1665" s="271" t="s">
        <v>1355</v>
      </c>
      <c r="C1665" s="272">
        <v>0</v>
      </c>
      <c r="D1665" s="272">
        <v>0</v>
      </c>
      <c r="E1665" s="272">
        <v>0</v>
      </c>
      <c r="F1665" s="272">
        <v>0</v>
      </c>
      <c r="G1665" s="272">
        <v>0</v>
      </c>
      <c r="H1665" s="272">
        <f t="shared" si="32"/>
        <v>0</v>
      </c>
      <c r="I1665" s="272">
        <v>0</v>
      </c>
    </row>
    <row r="1666" spans="1:10" hidden="1" x14ac:dyDescent="0.2">
      <c r="A1666" s="271">
        <v>523040</v>
      </c>
      <c r="B1666" s="271" t="s">
        <v>1356</v>
      </c>
      <c r="C1666" s="272">
        <v>0</v>
      </c>
      <c r="D1666" s="272">
        <v>0</v>
      </c>
      <c r="E1666" s="272">
        <v>0</v>
      </c>
      <c r="F1666" s="272">
        <v>0</v>
      </c>
      <c r="G1666" s="272">
        <v>0</v>
      </c>
      <c r="H1666" s="272">
        <f t="shared" si="32"/>
        <v>0</v>
      </c>
      <c r="I1666" s="272">
        <v>0</v>
      </c>
    </row>
    <row r="1667" spans="1:10" hidden="1" x14ac:dyDescent="0.2">
      <c r="A1667" s="271">
        <v>523045</v>
      </c>
      <c r="B1667" s="271" t="s">
        <v>1357</v>
      </c>
      <c r="C1667" s="272">
        <v>0</v>
      </c>
      <c r="D1667" s="272">
        <v>0</v>
      </c>
      <c r="E1667" s="272">
        <v>0</v>
      </c>
      <c r="F1667" s="272">
        <v>0</v>
      </c>
      <c r="G1667" s="272">
        <v>0</v>
      </c>
      <c r="H1667" s="272">
        <f t="shared" si="32"/>
        <v>0</v>
      </c>
      <c r="I1667" s="272">
        <v>0</v>
      </c>
    </row>
    <row r="1668" spans="1:10" x14ac:dyDescent="0.2">
      <c r="A1668" s="271">
        <v>523050</v>
      </c>
      <c r="B1668" s="271" t="s">
        <v>1358</v>
      </c>
      <c r="C1668" s="272">
        <v>692000</v>
      </c>
      <c r="D1668" s="272">
        <v>98597</v>
      </c>
      <c r="E1668" s="272">
        <v>20202</v>
      </c>
      <c r="F1668" s="272">
        <v>1000</v>
      </c>
      <c r="G1668" s="272">
        <v>46456</v>
      </c>
      <c r="H1668" s="272">
        <f t="shared" si="32"/>
        <v>30658.666666666664</v>
      </c>
      <c r="I1668" s="272">
        <v>22994</v>
      </c>
    </row>
    <row r="1669" spans="1:10" x14ac:dyDescent="0.2">
      <c r="A1669" s="271">
        <v>523095</v>
      </c>
      <c r="B1669" s="271" t="s">
        <v>444</v>
      </c>
      <c r="C1669" s="272">
        <v>165324.19</v>
      </c>
      <c r="D1669" s="272">
        <v>556914.19999999995</v>
      </c>
      <c r="E1669" s="272">
        <v>555512.94999999995</v>
      </c>
      <c r="F1669" s="272">
        <v>1229241.6200000001</v>
      </c>
      <c r="G1669" s="272">
        <v>441894</v>
      </c>
      <c r="H1669" s="272">
        <f t="shared" si="32"/>
        <v>8759309.0266666654</v>
      </c>
      <c r="I1669" s="272">
        <v>6569481.7699999996</v>
      </c>
      <c r="J1669" s="268"/>
    </row>
    <row r="1670" spans="1:10" hidden="1" x14ac:dyDescent="0.2">
      <c r="A1670" s="269">
        <v>523500</v>
      </c>
      <c r="B1670" s="269" t="s">
        <v>1359</v>
      </c>
      <c r="C1670" s="270">
        <v>0</v>
      </c>
      <c r="D1670" s="270">
        <v>0</v>
      </c>
      <c r="E1670" s="270">
        <v>0</v>
      </c>
      <c r="F1670" s="270">
        <v>0</v>
      </c>
      <c r="G1670" s="270">
        <v>0</v>
      </c>
      <c r="H1670" s="270">
        <f t="shared" si="32"/>
        <v>0</v>
      </c>
      <c r="I1670" s="270">
        <v>0</v>
      </c>
    </row>
    <row r="1671" spans="1:10" hidden="1" x14ac:dyDescent="0.2">
      <c r="A1671" s="269">
        <v>524000</v>
      </c>
      <c r="B1671" s="269" t="s">
        <v>1360</v>
      </c>
      <c r="C1671" s="270">
        <v>0</v>
      </c>
      <c r="D1671" s="270">
        <v>0</v>
      </c>
      <c r="E1671" s="270">
        <v>0</v>
      </c>
      <c r="F1671" s="270">
        <v>0</v>
      </c>
      <c r="G1671" s="270">
        <v>0</v>
      </c>
      <c r="H1671" s="270">
        <f t="shared" si="32"/>
        <v>0</v>
      </c>
      <c r="I1671" s="270">
        <v>0</v>
      </c>
    </row>
    <row r="1672" spans="1:10" x14ac:dyDescent="0.2">
      <c r="A1672" s="266">
        <v>530000</v>
      </c>
      <c r="B1672" s="266" t="s">
        <v>1361</v>
      </c>
      <c r="C1672" s="267">
        <v>125487614.44</v>
      </c>
      <c r="D1672" s="267">
        <v>103236004.63</v>
      </c>
      <c r="E1672" s="267">
        <v>156969222.72</v>
      </c>
      <c r="F1672" s="267">
        <v>249400233.25999999</v>
      </c>
      <c r="G1672" s="267">
        <v>353604422.88</v>
      </c>
      <c r="H1672" s="267">
        <f t="shared" si="32"/>
        <v>174503677.50666666</v>
      </c>
      <c r="I1672" s="267">
        <v>130877758.13</v>
      </c>
    </row>
    <row r="1673" spans="1:10" hidden="1" x14ac:dyDescent="0.2">
      <c r="A1673" s="266">
        <v>540000</v>
      </c>
      <c r="B1673" s="266" t="s">
        <v>1362</v>
      </c>
      <c r="C1673" s="267">
        <v>0</v>
      </c>
      <c r="D1673" s="267">
        <v>0</v>
      </c>
      <c r="E1673" s="267">
        <v>0</v>
      </c>
      <c r="F1673" s="267">
        <v>0</v>
      </c>
      <c r="G1673" s="267">
        <v>0</v>
      </c>
      <c r="H1673" s="267">
        <f t="shared" si="32"/>
        <v>0</v>
      </c>
      <c r="I1673" s="267">
        <v>0</v>
      </c>
    </row>
    <row r="1674" spans="1:10" hidden="1" x14ac:dyDescent="0.2">
      <c r="A1674" s="269">
        <v>540500</v>
      </c>
      <c r="B1674" s="269" t="s">
        <v>1194</v>
      </c>
      <c r="C1674" s="270">
        <v>0</v>
      </c>
      <c r="D1674" s="270">
        <v>0</v>
      </c>
      <c r="E1674" s="270">
        <v>0</v>
      </c>
      <c r="F1674" s="270">
        <v>0</v>
      </c>
      <c r="G1674" s="270">
        <v>0</v>
      </c>
      <c r="H1674" s="270">
        <f t="shared" si="32"/>
        <v>0</v>
      </c>
      <c r="I1674" s="270">
        <v>0</v>
      </c>
    </row>
    <row r="1675" spans="1:10" hidden="1" x14ac:dyDescent="0.2">
      <c r="A1675" s="271">
        <v>540501</v>
      </c>
      <c r="B1675" s="271" t="s">
        <v>1195</v>
      </c>
      <c r="C1675" s="272">
        <v>0</v>
      </c>
      <c r="D1675" s="272">
        <v>0</v>
      </c>
      <c r="E1675" s="272">
        <v>0</v>
      </c>
      <c r="F1675" s="272">
        <v>0</v>
      </c>
      <c r="G1675" s="272">
        <v>0</v>
      </c>
      <c r="H1675" s="272">
        <f t="shared" si="32"/>
        <v>0</v>
      </c>
      <c r="I1675" s="272">
        <v>0</v>
      </c>
    </row>
    <row r="1676" spans="1:10" hidden="1" x14ac:dyDescent="0.2">
      <c r="A1676" s="271">
        <v>540502</v>
      </c>
      <c r="B1676" s="271" t="s">
        <v>1196</v>
      </c>
      <c r="C1676" s="272">
        <v>0</v>
      </c>
      <c r="D1676" s="272">
        <v>0</v>
      </c>
      <c r="E1676" s="272">
        <v>0</v>
      </c>
      <c r="F1676" s="272">
        <v>0</v>
      </c>
      <c r="G1676" s="272">
        <v>0</v>
      </c>
      <c r="H1676" s="272">
        <f t="shared" si="32"/>
        <v>0</v>
      </c>
      <c r="I1676" s="272">
        <v>0</v>
      </c>
    </row>
    <row r="1677" spans="1:10" hidden="1" x14ac:dyDescent="0.2">
      <c r="A1677" s="271">
        <v>540503</v>
      </c>
      <c r="B1677" s="271" t="s">
        <v>1197</v>
      </c>
      <c r="C1677" s="272">
        <v>0</v>
      </c>
      <c r="D1677" s="272">
        <v>0</v>
      </c>
      <c r="E1677" s="272">
        <v>0</v>
      </c>
      <c r="F1677" s="272">
        <v>0</v>
      </c>
      <c r="G1677" s="272">
        <v>0</v>
      </c>
      <c r="H1677" s="272">
        <f t="shared" si="32"/>
        <v>0</v>
      </c>
      <c r="I1677" s="272">
        <v>0</v>
      </c>
    </row>
    <row r="1678" spans="1:10" hidden="1" x14ac:dyDescent="0.2">
      <c r="A1678" s="271">
        <v>540504</v>
      </c>
      <c r="B1678" s="271" t="s">
        <v>1198</v>
      </c>
      <c r="C1678" s="272">
        <v>0</v>
      </c>
      <c r="D1678" s="272">
        <v>0</v>
      </c>
      <c r="E1678" s="272">
        <v>0</v>
      </c>
      <c r="F1678" s="272">
        <v>0</v>
      </c>
      <c r="G1678" s="272">
        <v>0</v>
      </c>
      <c r="H1678" s="272">
        <f t="shared" si="32"/>
        <v>0</v>
      </c>
      <c r="I1678" s="272">
        <v>0</v>
      </c>
    </row>
    <row r="1679" spans="1:10" hidden="1" x14ac:dyDescent="0.2">
      <c r="A1679" s="271">
        <v>540505</v>
      </c>
      <c r="B1679" s="271" t="s">
        <v>1199</v>
      </c>
      <c r="C1679" s="272">
        <v>0</v>
      </c>
      <c r="D1679" s="272">
        <v>0</v>
      </c>
      <c r="E1679" s="272">
        <v>0</v>
      </c>
      <c r="F1679" s="272">
        <v>0</v>
      </c>
      <c r="G1679" s="272">
        <v>0</v>
      </c>
      <c r="H1679" s="272">
        <f t="shared" si="32"/>
        <v>0</v>
      </c>
      <c r="I1679" s="272">
        <v>0</v>
      </c>
    </row>
    <row r="1680" spans="1:10" hidden="1" x14ac:dyDescent="0.2">
      <c r="A1680" s="271">
        <v>540506</v>
      </c>
      <c r="B1680" s="271" t="s">
        <v>498</v>
      </c>
      <c r="C1680" s="272">
        <v>0</v>
      </c>
      <c r="D1680" s="272">
        <v>0</v>
      </c>
      <c r="E1680" s="272">
        <v>0</v>
      </c>
      <c r="F1680" s="272">
        <v>0</v>
      </c>
      <c r="G1680" s="272">
        <v>0</v>
      </c>
      <c r="H1680" s="272">
        <f t="shared" si="32"/>
        <v>0</v>
      </c>
      <c r="I1680" s="272">
        <v>0</v>
      </c>
    </row>
    <row r="1681" spans="1:9" hidden="1" x14ac:dyDescent="0.2">
      <c r="A1681" s="271">
        <v>540507</v>
      </c>
      <c r="B1681" s="271" t="s">
        <v>1200</v>
      </c>
      <c r="C1681" s="272">
        <v>0</v>
      </c>
      <c r="D1681" s="272">
        <v>0</v>
      </c>
      <c r="E1681" s="272">
        <v>0</v>
      </c>
      <c r="F1681" s="272">
        <v>0</v>
      </c>
      <c r="G1681" s="272">
        <v>0</v>
      </c>
      <c r="H1681" s="272">
        <f t="shared" si="32"/>
        <v>0</v>
      </c>
      <c r="I1681" s="272">
        <v>0</v>
      </c>
    </row>
    <row r="1682" spans="1:9" hidden="1" x14ac:dyDescent="0.2">
      <c r="A1682" s="271">
        <v>540508</v>
      </c>
      <c r="B1682" s="271" t="s">
        <v>1201</v>
      </c>
      <c r="C1682" s="272">
        <v>0</v>
      </c>
      <c r="D1682" s="272">
        <v>0</v>
      </c>
      <c r="E1682" s="272">
        <v>0</v>
      </c>
      <c r="F1682" s="272">
        <v>0</v>
      </c>
      <c r="G1682" s="272">
        <v>0</v>
      </c>
      <c r="H1682" s="272">
        <f t="shared" si="32"/>
        <v>0</v>
      </c>
      <c r="I1682" s="272">
        <v>0</v>
      </c>
    </row>
    <row r="1683" spans="1:9" hidden="1" x14ac:dyDescent="0.2">
      <c r="A1683" s="271">
        <v>540509</v>
      </c>
      <c r="B1683" s="271" t="s">
        <v>1202</v>
      </c>
      <c r="C1683" s="272">
        <v>0</v>
      </c>
      <c r="D1683" s="272">
        <v>0</v>
      </c>
      <c r="E1683" s="272">
        <v>0</v>
      </c>
      <c r="F1683" s="272">
        <v>0</v>
      </c>
      <c r="G1683" s="272">
        <v>0</v>
      </c>
      <c r="H1683" s="272">
        <f t="shared" si="32"/>
        <v>0</v>
      </c>
      <c r="I1683" s="272">
        <v>0</v>
      </c>
    </row>
    <row r="1684" spans="1:9" hidden="1" x14ac:dyDescent="0.2">
      <c r="A1684" s="271">
        <v>540510</v>
      </c>
      <c r="B1684" s="271" t="s">
        <v>1203</v>
      </c>
      <c r="C1684" s="272">
        <v>0</v>
      </c>
      <c r="D1684" s="272">
        <v>0</v>
      </c>
      <c r="E1684" s="272">
        <v>0</v>
      </c>
      <c r="F1684" s="272">
        <v>0</v>
      </c>
      <c r="G1684" s="272">
        <v>0</v>
      </c>
      <c r="H1684" s="272">
        <f t="shared" si="32"/>
        <v>0</v>
      </c>
      <c r="I1684" s="272">
        <v>0</v>
      </c>
    </row>
    <row r="1685" spans="1:9" hidden="1" x14ac:dyDescent="0.2">
      <c r="A1685" s="271">
        <v>540511</v>
      </c>
      <c r="B1685" s="271" t="s">
        <v>1204</v>
      </c>
      <c r="C1685" s="272">
        <v>0</v>
      </c>
      <c r="D1685" s="272">
        <v>0</v>
      </c>
      <c r="E1685" s="272">
        <v>0</v>
      </c>
      <c r="F1685" s="272">
        <v>0</v>
      </c>
      <c r="G1685" s="272">
        <v>0</v>
      </c>
      <c r="H1685" s="272">
        <f t="shared" si="32"/>
        <v>0</v>
      </c>
      <c r="I1685" s="272">
        <v>0</v>
      </c>
    </row>
    <row r="1686" spans="1:9" hidden="1" x14ac:dyDescent="0.2">
      <c r="A1686" s="271">
        <v>540512</v>
      </c>
      <c r="B1686" s="271" t="s">
        <v>1205</v>
      </c>
      <c r="C1686" s="272">
        <v>0</v>
      </c>
      <c r="D1686" s="272">
        <v>0</v>
      </c>
      <c r="E1686" s="272">
        <v>0</v>
      </c>
      <c r="F1686" s="272">
        <v>0</v>
      </c>
      <c r="G1686" s="272">
        <v>0</v>
      </c>
      <c r="H1686" s="272">
        <f t="shared" si="32"/>
        <v>0</v>
      </c>
      <c r="I1686" s="272">
        <v>0</v>
      </c>
    </row>
    <row r="1687" spans="1:9" hidden="1" x14ac:dyDescent="0.2">
      <c r="A1687" s="271">
        <v>540513</v>
      </c>
      <c r="B1687" s="271" t="s">
        <v>1206</v>
      </c>
      <c r="C1687" s="272">
        <v>0</v>
      </c>
      <c r="D1687" s="272">
        <v>0</v>
      </c>
      <c r="E1687" s="272">
        <v>0</v>
      </c>
      <c r="F1687" s="272">
        <v>0</v>
      </c>
      <c r="G1687" s="272">
        <v>0</v>
      </c>
      <c r="H1687" s="272">
        <f t="shared" si="32"/>
        <v>0</v>
      </c>
      <c r="I1687" s="272">
        <v>0</v>
      </c>
    </row>
    <row r="1688" spans="1:9" hidden="1" x14ac:dyDescent="0.2">
      <c r="A1688" s="271">
        <v>540514</v>
      </c>
      <c r="B1688" s="271" t="s">
        <v>1207</v>
      </c>
      <c r="C1688" s="272">
        <v>0</v>
      </c>
      <c r="D1688" s="272">
        <v>0</v>
      </c>
      <c r="E1688" s="272">
        <v>0</v>
      </c>
      <c r="F1688" s="272">
        <v>0</v>
      </c>
      <c r="G1688" s="272">
        <v>0</v>
      </c>
      <c r="H1688" s="272">
        <f t="shared" si="32"/>
        <v>0</v>
      </c>
      <c r="I1688" s="272">
        <v>0</v>
      </c>
    </row>
    <row r="1689" spans="1:9" hidden="1" x14ac:dyDescent="0.2">
      <c r="A1689" s="271">
        <v>540515</v>
      </c>
      <c r="B1689" s="271" t="s">
        <v>1208</v>
      </c>
      <c r="C1689" s="272">
        <v>0</v>
      </c>
      <c r="D1689" s="272">
        <v>0</v>
      </c>
      <c r="E1689" s="272">
        <v>0</v>
      </c>
      <c r="F1689" s="272">
        <v>0</v>
      </c>
      <c r="G1689" s="272">
        <v>0</v>
      </c>
      <c r="H1689" s="272">
        <f t="shared" si="32"/>
        <v>0</v>
      </c>
      <c r="I1689" s="272">
        <v>0</v>
      </c>
    </row>
    <row r="1690" spans="1:9" hidden="1" x14ac:dyDescent="0.2">
      <c r="A1690" s="271">
        <v>540516</v>
      </c>
      <c r="B1690" s="271" t="s">
        <v>1209</v>
      </c>
      <c r="C1690" s="272">
        <v>0</v>
      </c>
      <c r="D1690" s="272">
        <v>0</v>
      </c>
      <c r="E1690" s="272">
        <v>0</v>
      </c>
      <c r="F1690" s="272">
        <v>0</v>
      </c>
      <c r="G1690" s="272">
        <v>0</v>
      </c>
      <c r="H1690" s="272">
        <f t="shared" si="32"/>
        <v>0</v>
      </c>
      <c r="I1690" s="272">
        <v>0</v>
      </c>
    </row>
    <row r="1691" spans="1:9" hidden="1" x14ac:dyDescent="0.2">
      <c r="A1691" s="271">
        <v>540517</v>
      </c>
      <c r="B1691" s="271" t="s">
        <v>1210</v>
      </c>
      <c r="C1691" s="272">
        <v>0</v>
      </c>
      <c r="D1691" s="272">
        <v>0</v>
      </c>
      <c r="E1691" s="272">
        <v>0</v>
      </c>
      <c r="F1691" s="272">
        <v>0</v>
      </c>
      <c r="G1691" s="272">
        <v>0</v>
      </c>
      <c r="H1691" s="272">
        <f t="shared" si="32"/>
        <v>0</v>
      </c>
      <c r="I1691" s="272">
        <v>0</v>
      </c>
    </row>
    <row r="1692" spans="1:9" hidden="1" x14ac:dyDescent="0.2">
      <c r="A1692" s="271">
        <v>540518</v>
      </c>
      <c r="B1692" s="271" t="s">
        <v>1211</v>
      </c>
      <c r="C1692" s="272">
        <v>0</v>
      </c>
      <c r="D1692" s="272">
        <v>0</v>
      </c>
      <c r="E1692" s="272">
        <v>0</v>
      </c>
      <c r="F1692" s="272">
        <v>0</v>
      </c>
      <c r="G1692" s="272">
        <v>0</v>
      </c>
      <c r="H1692" s="272">
        <f t="shared" si="32"/>
        <v>0</v>
      </c>
      <c r="I1692" s="272">
        <v>0</v>
      </c>
    </row>
    <row r="1693" spans="1:9" hidden="1" x14ac:dyDescent="0.2">
      <c r="A1693" s="271">
        <v>540519</v>
      </c>
      <c r="B1693" s="271" t="s">
        <v>1212</v>
      </c>
      <c r="C1693" s="272">
        <v>0</v>
      </c>
      <c r="D1693" s="272">
        <v>0</v>
      </c>
      <c r="E1693" s="272">
        <v>0</v>
      </c>
      <c r="F1693" s="272">
        <v>0</v>
      </c>
      <c r="G1693" s="272">
        <v>0</v>
      </c>
      <c r="H1693" s="272">
        <f t="shared" si="32"/>
        <v>0</v>
      </c>
      <c r="I1693" s="272">
        <v>0</v>
      </c>
    </row>
    <row r="1694" spans="1:9" hidden="1" x14ac:dyDescent="0.2">
      <c r="A1694" s="271">
        <v>540520</v>
      </c>
      <c r="B1694" s="271" t="s">
        <v>1213</v>
      </c>
      <c r="C1694" s="272">
        <v>0</v>
      </c>
      <c r="D1694" s="272">
        <v>0</v>
      </c>
      <c r="E1694" s="272">
        <v>0</v>
      </c>
      <c r="F1694" s="272">
        <v>0</v>
      </c>
      <c r="G1694" s="272">
        <v>0</v>
      </c>
      <c r="H1694" s="272">
        <f t="shared" si="32"/>
        <v>0</v>
      </c>
      <c r="I1694" s="272">
        <v>0</v>
      </c>
    </row>
    <row r="1695" spans="1:9" hidden="1" x14ac:dyDescent="0.2">
      <c r="A1695" s="271">
        <v>540521</v>
      </c>
      <c r="B1695" s="271" t="s">
        <v>1214</v>
      </c>
      <c r="C1695" s="272">
        <v>0</v>
      </c>
      <c r="D1695" s="272">
        <v>0</v>
      </c>
      <c r="E1695" s="272">
        <v>0</v>
      </c>
      <c r="F1695" s="272">
        <v>0</v>
      </c>
      <c r="G1695" s="272">
        <v>0</v>
      </c>
      <c r="H1695" s="272">
        <f t="shared" si="32"/>
        <v>0</v>
      </c>
      <c r="I1695" s="272">
        <v>0</v>
      </c>
    </row>
    <row r="1696" spans="1:9" hidden="1" x14ac:dyDescent="0.2">
      <c r="A1696" s="271">
        <v>540522</v>
      </c>
      <c r="B1696" s="271" t="s">
        <v>1215</v>
      </c>
      <c r="C1696" s="272">
        <v>0</v>
      </c>
      <c r="D1696" s="272">
        <v>0</v>
      </c>
      <c r="E1696" s="272">
        <v>0</v>
      </c>
      <c r="F1696" s="272">
        <v>0</v>
      </c>
      <c r="G1696" s="272">
        <v>0</v>
      </c>
      <c r="H1696" s="272">
        <f t="shared" si="32"/>
        <v>0</v>
      </c>
      <c r="I1696" s="272">
        <v>0</v>
      </c>
    </row>
    <row r="1697" spans="1:9" hidden="1" x14ac:dyDescent="0.2">
      <c r="A1697" s="271">
        <v>540523</v>
      </c>
      <c r="B1697" s="271" t="s">
        <v>1216</v>
      </c>
      <c r="C1697" s="272">
        <v>0</v>
      </c>
      <c r="D1697" s="272">
        <v>0</v>
      </c>
      <c r="E1697" s="272">
        <v>0</v>
      </c>
      <c r="F1697" s="272">
        <v>0</v>
      </c>
      <c r="G1697" s="272">
        <v>0</v>
      </c>
      <c r="H1697" s="272">
        <f t="shared" si="32"/>
        <v>0</v>
      </c>
      <c r="I1697" s="272">
        <v>0</v>
      </c>
    </row>
    <row r="1698" spans="1:9" hidden="1" x14ac:dyDescent="0.2">
      <c r="A1698" s="271">
        <v>540524</v>
      </c>
      <c r="B1698" s="271" t="s">
        <v>1217</v>
      </c>
      <c r="C1698" s="272">
        <v>0</v>
      </c>
      <c r="D1698" s="272">
        <v>0</v>
      </c>
      <c r="E1698" s="272">
        <v>0</v>
      </c>
      <c r="F1698" s="272">
        <v>0</v>
      </c>
      <c r="G1698" s="272">
        <v>0</v>
      </c>
      <c r="H1698" s="272">
        <f t="shared" si="32"/>
        <v>0</v>
      </c>
      <c r="I1698" s="272">
        <v>0</v>
      </c>
    </row>
    <row r="1699" spans="1:9" hidden="1" x14ac:dyDescent="0.2">
      <c r="A1699" s="271">
        <v>540525</v>
      </c>
      <c r="B1699" s="271" t="s">
        <v>1218</v>
      </c>
      <c r="C1699" s="272">
        <v>0</v>
      </c>
      <c r="D1699" s="272">
        <v>0</v>
      </c>
      <c r="E1699" s="272">
        <v>0</v>
      </c>
      <c r="F1699" s="272">
        <v>0</v>
      </c>
      <c r="G1699" s="272">
        <v>0</v>
      </c>
      <c r="H1699" s="272">
        <f t="shared" si="32"/>
        <v>0</v>
      </c>
      <c r="I1699" s="272">
        <v>0</v>
      </c>
    </row>
    <row r="1700" spans="1:9" hidden="1" x14ac:dyDescent="0.2">
      <c r="A1700" s="271">
        <v>540526</v>
      </c>
      <c r="B1700" s="271" t="s">
        <v>1219</v>
      </c>
      <c r="C1700" s="272">
        <v>0</v>
      </c>
      <c r="D1700" s="272">
        <v>0</v>
      </c>
      <c r="E1700" s="272">
        <v>0</v>
      </c>
      <c r="F1700" s="272">
        <v>0</v>
      </c>
      <c r="G1700" s="272">
        <v>0</v>
      </c>
      <c r="H1700" s="272">
        <f t="shared" si="32"/>
        <v>0</v>
      </c>
      <c r="I1700" s="272">
        <v>0</v>
      </c>
    </row>
    <row r="1701" spans="1:9" hidden="1" x14ac:dyDescent="0.2">
      <c r="A1701" s="271">
        <v>540527</v>
      </c>
      <c r="B1701" s="271" t="s">
        <v>1220</v>
      </c>
      <c r="C1701" s="272">
        <v>0</v>
      </c>
      <c r="D1701" s="272">
        <v>0</v>
      </c>
      <c r="E1701" s="272">
        <v>0</v>
      </c>
      <c r="F1701" s="272">
        <v>0</v>
      </c>
      <c r="G1701" s="272">
        <v>0</v>
      </c>
      <c r="H1701" s="272">
        <f t="shared" si="32"/>
        <v>0</v>
      </c>
      <c r="I1701" s="272">
        <v>0</v>
      </c>
    </row>
    <row r="1702" spans="1:9" hidden="1" x14ac:dyDescent="0.2">
      <c r="A1702" s="271">
        <v>540528</v>
      </c>
      <c r="B1702" s="271" t="s">
        <v>1221</v>
      </c>
      <c r="C1702" s="272">
        <v>0</v>
      </c>
      <c r="D1702" s="272">
        <v>0</v>
      </c>
      <c r="E1702" s="272">
        <v>0</v>
      </c>
      <c r="F1702" s="272">
        <v>0</v>
      </c>
      <c r="G1702" s="272">
        <v>0</v>
      </c>
      <c r="H1702" s="272">
        <f t="shared" si="32"/>
        <v>0</v>
      </c>
      <c r="I1702" s="272">
        <v>0</v>
      </c>
    </row>
    <row r="1703" spans="1:9" hidden="1" x14ac:dyDescent="0.2">
      <c r="A1703" s="271">
        <v>540529</v>
      </c>
      <c r="B1703" s="271" t="s">
        <v>1222</v>
      </c>
      <c r="C1703" s="272">
        <v>0</v>
      </c>
      <c r="D1703" s="272">
        <v>0</v>
      </c>
      <c r="E1703" s="272">
        <v>0</v>
      </c>
      <c r="F1703" s="272">
        <v>0</v>
      </c>
      <c r="G1703" s="272">
        <v>0</v>
      </c>
      <c r="H1703" s="272">
        <f t="shared" si="32"/>
        <v>0</v>
      </c>
      <c r="I1703" s="272">
        <v>0</v>
      </c>
    </row>
    <row r="1704" spans="1:9" hidden="1" x14ac:dyDescent="0.2">
      <c r="A1704" s="271">
        <v>540530</v>
      </c>
      <c r="B1704" s="271" t="s">
        <v>563</v>
      </c>
      <c r="C1704" s="272">
        <v>0</v>
      </c>
      <c r="D1704" s="272">
        <v>0</v>
      </c>
      <c r="E1704" s="272">
        <v>0</v>
      </c>
      <c r="F1704" s="272">
        <v>0</v>
      </c>
      <c r="G1704" s="272">
        <v>0</v>
      </c>
      <c r="H1704" s="272">
        <f t="shared" si="32"/>
        <v>0</v>
      </c>
      <c r="I1704" s="272">
        <v>0</v>
      </c>
    </row>
    <row r="1705" spans="1:9" hidden="1" x14ac:dyDescent="0.2">
      <c r="A1705" s="271">
        <v>540531</v>
      </c>
      <c r="B1705" s="271" t="s">
        <v>1223</v>
      </c>
      <c r="C1705" s="272">
        <v>0</v>
      </c>
      <c r="D1705" s="272">
        <v>0</v>
      </c>
      <c r="E1705" s="272">
        <v>0</v>
      </c>
      <c r="F1705" s="272">
        <v>0</v>
      </c>
      <c r="G1705" s="272">
        <v>0</v>
      </c>
      <c r="H1705" s="272">
        <f t="shared" si="32"/>
        <v>0</v>
      </c>
      <c r="I1705" s="272">
        <v>0</v>
      </c>
    </row>
    <row r="1706" spans="1:9" hidden="1" x14ac:dyDescent="0.2">
      <c r="A1706" s="271">
        <v>540532</v>
      </c>
      <c r="B1706" s="271" t="s">
        <v>1224</v>
      </c>
      <c r="C1706" s="272">
        <v>0</v>
      </c>
      <c r="D1706" s="272">
        <v>0</v>
      </c>
      <c r="E1706" s="272">
        <v>0</v>
      </c>
      <c r="F1706" s="272">
        <v>0</v>
      </c>
      <c r="G1706" s="272">
        <v>0</v>
      </c>
      <c r="H1706" s="272">
        <f t="shared" si="32"/>
        <v>0</v>
      </c>
      <c r="I1706" s="272">
        <v>0</v>
      </c>
    </row>
    <row r="1707" spans="1:9" hidden="1" x14ac:dyDescent="0.2">
      <c r="A1707" s="271">
        <v>540533</v>
      </c>
      <c r="B1707" s="271" t="s">
        <v>1225</v>
      </c>
      <c r="C1707" s="272">
        <v>0</v>
      </c>
      <c r="D1707" s="272">
        <v>0</v>
      </c>
      <c r="E1707" s="272">
        <v>0</v>
      </c>
      <c r="F1707" s="272">
        <v>0</v>
      </c>
      <c r="G1707" s="272">
        <v>0</v>
      </c>
      <c r="H1707" s="272">
        <f t="shared" si="32"/>
        <v>0</v>
      </c>
      <c r="I1707" s="272">
        <v>0</v>
      </c>
    </row>
    <row r="1708" spans="1:9" hidden="1" x14ac:dyDescent="0.2">
      <c r="A1708" s="271">
        <v>540534</v>
      </c>
      <c r="B1708" s="271" t="s">
        <v>1226</v>
      </c>
      <c r="C1708" s="272">
        <v>0</v>
      </c>
      <c r="D1708" s="272">
        <v>0</v>
      </c>
      <c r="E1708" s="272">
        <v>0</v>
      </c>
      <c r="F1708" s="272">
        <v>0</v>
      </c>
      <c r="G1708" s="272">
        <v>0</v>
      </c>
      <c r="H1708" s="272">
        <f t="shared" si="32"/>
        <v>0</v>
      </c>
      <c r="I1708" s="272">
        <v>0</v>
      </c>
    </row>
    <row r="1709" spans="1:9" hidden="1" x14ac:dyDescent="0.2">
      <c r="A1709" s="271">
        <v>540595</v>
      </c>
      <c r="B1709" s="271" t="s">
        <v>1227</v>
      </c>
      <c r="C1709" s="272">
        <v>0</v>
      </c>
      <c r="D1709" s="272">
        <v>0</v>
      </c>
      <c r="E1709" s="272">
        <v>0</v>
      </c>
      <c r="F1709" s="272">
        <v>0</v>
      </c>
      <c r="G1709" s="272">
        <v>0</v>
      </c>
      <c r="H1709" s="272">
        <f t="shared" si="32"/>
        <v>0</v>
      </c>
      <c r="I1709" s="272">
        <v>0</v>
      </c>
    </row>
    <row r="1710" spans="1:9" hidden="1" x14ac:dyDescent="0.2">
      <c r="A1710" s="269">
        <v>541000</v>
      </c>
      <c r="B1710" s="269" t="s">
        <v>1363</v>
      </c>
      <c r="C1710" s="270">
        <v>0</v>
      </c>
      <c r="D1710" s="270">
        <v>0</v>
      </c>
      <c r="E1710" s="270">
        <v>0</v>
      </c>
      <c r="F1710" s="270">
        <v>0</v>
      </c>
      <c r="G1710" s="270">
        <v>0</v>
      </c>
      <c r="H1710" s="270">
        <f t="shared" si="32"/>
        <v>0</v>
      </c>
      <c r="I1710" s="270">
        <v>0</v>
      </c>
    </row>
    <row r="1711" spans="1:9" hidden="1" x14ac:dyDescent="0.2">
      <c r="A1711" s="271">
        <v>541001</v>
      </c>
      <c r="B1711" s="271" t="s">
        <v>497</v>
      </c>
      <c r="C1711" s="272">
        <v>0</v>
      </c>
      <c r="D1711" s="272">
        <v>0</v>
      </c>
      <c r="E1711" s="272">
        <v>0</v>
      </c>
      <c r="F1711" s="272">
        <v>0</v>
      </c>
      <c r="G1711" s="272">
        <v>0</v>
      </c>
      <c r="H1711" s="272">
        <f t="shared" si="32"/>
        <v>0</v>
      </c>
      <c r="I1711" s="272">
        <v>0</v>
      </c>
    </row>
    <row r="1712" spans="1:9" hidden="1" x14ac:dyDescent="0.2">
      <c r="A1712" s="271">
        <v>541002</v>
      </c>
      <c r="B1712" s="271" t="s">
        <v>723</v>
      </c>
      <c r="C1712" s="272">
        <v>0</v>
      </c>
      <c r="D1712" s="272">
        <v>0</v>
      </c>
      <c r="E1712" s="272">
        <v>0</v>
      </c>
      <c r="F1712" s="272">
        <v>0</v>
      </c>
      <c r="G1712" s="272">
        <v>0</v>
      </c>
      <c r="H1712" s="272">
        <f t="shared" si="32"/>
        <v>0</v>
      </c>
      <c r="I1712" s="272">
        <v>0</v>
      </c>
    </row>
    <row r="1713" spans="1:9" hidden="1" x14ac:dyDescent="0.2">
      <c r="A1713" s="271">
        <v>541003</v>
      </c>
      <c r="B1713" s="271" t="s">
        <v>564</v>
      </c>
      <c r="C1713" s="272">
        <v>0</v>
      </c>
      <c r="D1713" s="272">
        <v>0</v>
      </c>
      <c r="E1713" s="272">
        <v>0</v>
      </c>
      <c r="F1713" s="272">
        <v>0</v>
      </c>
      <c r="G1713" s="272">
        <v>0</v>
      </c>
      <c r="H1713" s="272">
        <f t="shared" ref="H1713:H1776" si="33">+I1713/9*12</f>
        <v>0</v>
      </c>
      <c r="I1713" s="272">
        <v>0</v>
      </c>
    </row>
    <row r="1714" spans="1:9" hidden="1" x14ac:dyDescent="0.2">
      <c r="A1714" s="271">
        <v>541004</v>
      </c>
      <c r="B1714" s="271" t="s">
        <v>1235</v>
      </c>
      <c r="C1714" s="272">
        <v>0</v>
      </c>
      <c r="D1714" s="272">
        <v>0</v>
      </c>
      <c r="E1714" s="272">
        <v>0</v>
      </c>
      <c r="F1714" s="272">
        <v>0</v>
      </c>
      <c r="G1714" s="272">
        <v>0</v>
      </c>
      <c r="H1714" s="272">
        <f t="shared" si="33"/>
        <v>0</v>
      </c>
      <c r="I1714" s="272">
        <v>0</v>
      </c>
    </row>
    <row r="1715" spans="1:9" hidden="1" x14ac:dyDescent="0.2">
      <c r="A1715" s="271">
        <v>541005</v>
      </c>
      <c r="B1715" s="271" t="s">
        <v>563</v>
      </c>
      <c r="C1715" s="272">
        <v>0</v>
      </c>
      <c r="D1715" s="272">
        <v>0</v>
      </c>
      <c r="E1715" s="272">
        <v>0</v>
      </c>
      <c r="F1715" s="272">
        <v>0</v>
      </c>
      <c r="G1715" s="272">
        <v>0</v>
      </c>
      <c r="H1715" s="272">
        <f t="shared" si="33"/>
        <v>0</v>
      </c>
      <c r="I1715" s="272">
        <v>0</v>
      </c>
    </row>
    <row r="1716" spans="1:9" hidden="1" x14ac:dyDescent="0.2">
      <c r="A1716" s="271">
        <v>541006</v>
      </c>
      <c r="B1716" s="271" t="s">
        <v>651</v>
      </c>
      <c r="C1716" s="272">
        <v>0</v>
      </c>
      <c r="D1716" s="272">
        <v>0</v>
      </c>
      <c r="E1716" s="272">
        <v>0</v>
      </c>
      <c r="F1716" s="272">
        <v>0</v>
      </c>
      <c r="G1716" s="272">
        <v>0</v>
      </c>
      <c r="H1716" s="272">
        <f t="shared" si="33"/>
        <v>0</v>
      </c>
      <c r="I1716" s="272">
        <v>0</v>
      </c>
    </row>
    <row r="1717" spans="1:9" hidden="1" x14ac:dyDescent="0.2">
      <c r="A1717" s="271">
        <v>541007</v>
      </c>
      <c r="B1717" s="271" t="s">
        <v>534</v>
      </c>
      <c r="C1717" s="272">
        <v>0</v>
      </c>
      <c r="D1717" s="272">
        <v>0</v>
      </c>
      <c r="E1717" s="272">
        <v>0</v>
      </c>
      <c r="F1717" s="272">
        <v>0</v>
      </c>
      <c r="G1717" s="272">
        <v>0</v>
      </c>
      <c r="H1717" s="272">
        <f t="shared" si="33"/>
        <v>0</v>
      </c>
      <c r="I1717" s="272">
        <v>0</v>
      </c>
    </row>
    <row r="1718" spans="1:9" hidden="1" x14ac:dyDescent="0.2">
      <c r="A1718" s="271">
        <v>541008</v>
      </c>
      <c r="B1718" s="271" t="s">
        <v>1236</v>
      </c>
      <c r="C1718" s="272">
        <v>0</v>
      </c>
      <c r="D1718" s="272">
        <v>0</v>
      </c>
      <c r="E1718" s="272">
        <v>0</v>
      </c>
      <c r="F1718" s="272">
        <v>0</v>
      </c>
      <c r="G1718" s="272">
        <v>0</v>
      </c>
      <c r="H1718" s="272">
        <f t="shared" si="33"/>
        <v>0</v>
      </c>
      <c r="I1718" s="272">
        <v>0</v>
      </c>
    </row>
    <row r="1719" spans="1:9" hidden="1" x14ac:dyDescent="0.2">
      <c r="A1719" s="271">
        <v>541009</v>
      </c>
      <c r="B1719" s="271" t="s">
        <v>1237</v>
      </c>
      <c r="C1719" s="272">
        <v>0</v>
      </c>
      <c r="D1719" s="272">
        <v>0</v>
      </c>
      <c r="E1719" s="272">
        <v>0</v>
      </c>
      <c r="F1719" s="272">
        <v>0</v>
      </c>
      <c r="G1719" s="272">
        <v>0</v>
      </c>
      <c r="H1719" s="272">
        <f t="shared" si="33"/>
        <v>0</v>
      </c>
      <c r="I1719" s="272">
        <v>0</v>
      </c>
    </row>
    <row r="1720" spans="1:9" hidden="1" x14ac:dyDescent="0.2">
      <c r="A1720" s="271">
        <v>541010</v>
      </c>
      <c r="B1720" s="271" t="s">
        <v>1238</v>
      </c>
      <c r="C1720" s="272">
        <v>0</v>
      </c>
      <c r="D1720" s="272">
        <v>0</v>
      </c>
      <c r="E1720" s="272">
        <v>0</v>
      </c>
      <c r="F1720" s="272">
        <v>0</v>
      </c>
      <c r="G1720" s="272">
        <v>0</v>
      </c>
      <c r="H1720" s="272">
        <f t="shared" si="33"/>
        <v>0</v>
      </c>
      <c r="I1720" s="272">
        <v>0</v>
      </c>
    </row>
    <row r="1721" spans="1:9" hidden="1" x14ac:dyDescent="0.2">
      <c r="A1721" s="271">
        <v>541011</v>
      </c>
      <c r="B1721" s="271" t="s">
        <v>1239</v>
      </c>
      <c r="C1721" s="272">
        <v>0</v>
      </c>
      <c r="D1721" s="272">
        <v>0</v>
      </c>
      <c r="E1721" s="272">
        <v>0</v>
      </c>
      <c r="F1721" s="272">
        <v>0</v>
      </c>
      <c r="G1721" s="272">
        <v>0</v>
      </c>
      <c r="H1721" s="272">
        <f t="shared" si="33"/>
        <v>0</v>
      </c>
      <c r="I1721" s="272">
        <v>0</v>
      </c>
    </row>
    <row r="1722" spans="1:9" hidden="1" x14ac:dyDescent="0.2">
      <c r="A1722" s="271">
        <v>541012</v>
      </c>
      <c r="B1722" s="271" t="s">
        <v>1240</v>
      </c>
      <c r="C1722" s="272">
        <v>0</v>
      </c>
      <c r="D1722" s="272">
        <v>0</v>
      </c>
      <c r="E1722" s="272">
        <v>0</v>
      </c>
      <c r="F1722" s="272">
        <v>0</v>
      </c>
      <c r="G1722" s="272">
        <v>0</v>
      </c>
      <c r="H1722" s="272">
        <f t="shared" si="33"/>
        <v>0</v>
      </c>
      <c r="I1722" s="272">
        <v>0</v>
      </c>
    </row>
    <row r="1723" spans="1:9" hidden="1" x14ac:dyDescent="0.2">
      <c r="A1723" s="271">
        <v>541013</v>
      </c>
      <c r="B1723" s="271" t="s">
        <v>1241</v>
      </c>
      <c r="C1723" s="272">
        <v>0</v>
      </c>
      <c r="D1723" s="272">
        <v>0</v>
      </c>
      <c r="E1723" s="272">
        <v>0</v>
      </c>
      <c r="F1723" s="272">
        <v>0</v>
      </c>
      <c r="G1723" s="272">
        <v>0</v>
      </c>
      <c r="H1723" s="272">
        <f t="shared" si="33"/>
        <v>0</v>
      </c>
      <c r="I1723" s="272">
        <v>0</v>
      </c>
    </row>
    <row r="1724" spans="1:9" hidden="1" x14ac:dyDescent="0.2">
      <c r="A1724" s="271">
        <v>541014</v>
      </c>
      <c r="B1724" s="271" t="s">
        <v>1242</v>
      </c>
      <c r="C1724" s="272">
        <v>0</v>
      </c>
      <c r="D1724" s="272">
        <v>0</v>
      </c>
      <c r="E1724" s="272">
        <v>0</v>
      </c>
      <c r="F1724" s="272">
        <v>0</v>
      </c>
      <c r="G1724" s="272">
        <v>0</v>
      </c>
      <c r="H1724" s="272">
        <f t="shared" si="33"/>
        <v>0</v>
      </c>
      <c r="I1724" s="272">
        <v>0</v>
      </c>
    </row>
    <row r="1725" spans="1:9" hidden="1" x14ac:dyDescent="0.2">
      <c r="A1725" s="271">
        <v>541015</v>
      </c>
      <c r="B1725" s="271" t="s">
        <v>1243</v>
      </c>
      <c r="C1725" s="272">
        <v>0</v>
      </c>
      <c r="D1725" s="272">
        <v>0</v>
      </c>
      <c r="E1725" s="272">
        <v>0</v>
      </c>
      <c r="F1725" s="272">
        <v>0</v>
      </c>
      <c r="G1725" s="272">
        <v>0</v>
      </c>
      <c r="H1725" s="272">
        <f t="shared" si="33"/>
        <v>0</v>
      </c>
      <c r="I1725" s="272">
        <v>0</v>
      </c>
    </row>
    <row r="1726" spans="1:9" hidden="1" x14ac:dyDescent="0.2">
      <c r="A1726" s="271">
        <v>541016</v>
      </c>
      <c r="B1726" s="271" t="s">
        <v>1244</v>
      </c>
      <c r="C1726" s="272">
        <v>0</v>
      </c>
      <c r="D1726" s="272">
        <v>0</v>
      </c>
      <c r="E1726" s="272">
        <v>0</v>
      </c>
      <c r="F1726" s="272">
        <v>0</v>
      </c>
      <c r="G1726" s="272">
        <v>0</v>
      </c>
      <c r="H1726" s="272">
        <f t="shared" si="33"/>
        <v>0</v>
      </c>
      <c r="I1726" s="272">
        <v>0</v>
      </c>
    </row>
    <row r="1727" spans="1:9" hidden="1" x14ac:dyDescent="0.2">
      <c r="A1727" s="271">
        <v>541017</v>
      </c>
      <c r="B1727" s="271" t="s">
        <v>1245</v>
      </c>
      <c r="C1727" s="272">
        <v>0</v>
      </c>
      <c r="D1727" s="272">
        <v>0</v>
      </c>
      <c r="E1727" s="272">
        <v>0</v>
      </c>
      <c r="F1727" s="272">
        <v>0</v>
      </c>
      <c r="G1727" s="272">
        <v>0</v>
      </c>
      <c r="H1727" s="272">
        <f t="shared" si="33"/>
        <v>0</v>
      </c>
      <c r="I1727" s="272">
        <v>0</v>
      </c>
    </row>
    <row r="1728" spans="1:9" hidden="1" x14ac:dyDescent="0.2">
      <c r="A1728" s="271">
        <v>541018</v>
      </c>
      <c r="B1728" s="271" t="s">
        <v>1246</v>
      </c>
      <c r="C1728" s="272">
        <v>0</v>
      </c>
      <c r="D1728" s="272">
        <v>0</v>
      </c>
      <c r="E1728" s="272">
        <v>0</v>
      </c>
      <c r="F1728" s="272">
        <v>0</v>
      </c>
      <c r="G1728" s="272">
        <v>0</v>
      </c>
      <c r="H1728" s="272">
        <f t="shared" si="33"/>
        <v>0</v>
      </c>
      <c r="I1728" s="272">
        <v>0</v>
      </c>
    </row>
    <row r="1729" spans="1:9" hidden="1" x14ac:dyDescent="0.2">
      <c r="A1729" s="271">
        <v>541019</v>
      </c>
      <c r="B1729" s="271" t="s">
        <v>1247</v>
      </c>
      <c r="C1729" s="272">
        <v>0</v>
      </c>
      <c r="D1729" s="272">
        <v>0</v>
      </c>
      <c r="E1729" s="272">
        <v>0</v>
      </c>
      <c r="F1729" s="272">
        <v>0</v>
      </c>
      <c r="G1729" s="272">
        <v>0</v>
      </c>
      <c r="H1729" s="272">
        <f t="shared" si="33"/>
        <v>0</v>
      </c>
      <c r="I1729" s="272">
        <v>0</v>
      </c>
    </row>
    <row r="1730" spans="1:9" hidden="1" x14ac:dyDescent="0.2">
      <c r="A1730" s="271">
        <v>541022</v>
      </c>
      <c r="B1730" s="271" t="s">
        <v>1250</v>
      </c>
      <c r="C1730" s="272">
        <v>0</v>
      </c>
      <c r="D1730" s="272">
        <v>0</v>
      </c>
      <c r="E1730" s="272">
        <v>0</v>
      </c>
      <c r="F1730" s="272">
        <v>0</v>
      </c>
      <c r="G1730" s="272">
        <v>0</v>
      </c>
      <c r="H1730" s="272">
        <f t="shared" si="33"/>
        <v>0</v>
      </c>
      <c r="I1730" s="272">
        <v>0</v>
      </c>
    </row>
    <row r="1731" spans="1:9" hidden="1" x14ac:dyDescent="0.2">
      <c r="A1731" s="271">
        <v>541023</v>
      </c>
      <c r="B1731" s="271" t="s">
        <v>1251</v>
      </c>
      <c r="C1731" s="272">
        <v>0</v>
      </c>
      <c r="D1731" s="272">
        <v>0</v>
      </c>
      <c r="E1731" s="272">
        <v>0</v>
      </c>
      <c r="F1731" s="272">
        <v>0</v>
      </c>
      <c r="G1731" s="272">
        <v>0</v>
      </c>
      <c r="H1731" s="272">
        <f t="shared" si="33"/>
        <v>0</v>
      </c>
      <c r="I1731" s="272">
        <v>0</v>
      </c>
    </row>
    <row r="1732" spans="1:9" hidden="1" x14ac:dyDescent="0.2">
      <c r="A1732" s="271">
        <v>541024</v>
      </c>
      <c r="B1732" s="271" t="s">
        <v>649</v>
      </c>
      <c r="C1732" s="272">
        <v>0</v>
      </c>
      <c r="D1732" s="272">
        <v>0</v>
      </c>
      <c r="E1732" s="272">
        <v>0</v>
      </c>
      <c r="F1732" s="272">
        <v>0</v>
      </c>
      <c r="G1732" s="272">
        <v>0</v>
      </c>
      <c r="H1732" s="272">
        <f t="shared" si="33"/>
        <v>0</v>
      </c>
      <c r="I1732" s="272">
        <v>0</v>
      </c>
    </row>
    <row r="1733" spans="1:9" hidden="1" x14ac:dyDescent="0.2">
      <c r="A1733" s="271">
        <v>541025</v>
      </c>
      <c r="B1733" s="271" t="s">
        <v>1252</v>
      </c>
      <c r="C1733" s="272">
        <v>0</v>
      </c>
      <c r="D1733" s="272">
        <v>0</v>
      </c>
      <c r="E1733" s="272">
        <v>0</v>
      </c>
      <c r="F1733" s="272">
        <v>0</v>
      </c>
      <c r="G1733" s="272">
        <v>0</v>
      </c>
      <c r="H1733" s="272">
        <f t="shared" si="33"/>
        <v>0</v>
      </c>
      <c r="I1733" s="272">
        <v>0</v>
      </c>
    </row>
    <row r="1734" spans="1:9" hidden="1" x14ac:dyDescent="0.2">
      <c r="A1734" s="271">
        <v>541026</v>
      </c>
      <c r="B1734" s="271" t="s">
        <v>1253</v>
      </c>
      <c r="C1734" s="272">
        <v>0</v>
      </c>
      <c r="D1734" s="272">
        <v>0</v>
      </c>
      <c r="E1734" s="272">
        <v>0</v>
      </c>
      <c r="F1734" s="272">
        <v>0</v>
      </c>
      <c r="G1734" s="272">
        <v>0</v>
      </c>
      <c r="H1734" s="272">
        <f t="shared" si="33"/>
        <v>0</v>
      </c>
      <c r="I1734" s="272">
        <v>0</v>
      </c>
    </row>
    <row r="1735" spans="1:9" hidden="1" x14ac:dyDescent="0.2">
      <c r="A1735" s="271">
        <v>541027</v>
      </c>
      <c r="B1735" s="271" t="s">
        <v>1254</v>
      </c>
      <c r="C1735" s="272">
        <v>0</v>
      </c>
      <c r="D1735" s="272">
        <v>0</v>
      </c>
      <c r="E1735" s="272">
        <v>0</v>
      </c>
      <c r="F1735" s="272">
        <v>0</v>
      </c>
      <c r="G1735" s="272">
        <v>0</v>
      </c>
      <c r="H1735" s="272">
        <f t="shared" si="33"/>
        <v>0</v>
      </c>
      <c r="I1735" s="272">
        <v>0</v>
      </c>
    </row>
    <row r="1736" spans="1:9" hidden="1" x14ac:dyDescent="0.2">
      <c r="A1736" s="271">
        <v>541028</v>
      </c>
      <c r="B1736" s="271" t="s">
        <v>1255</v>
      </c>
      <c r="C1736" s="272">
        <v>0</v>
      </c>
      <c r="D1736" s="272">
        <v>0</v>
      </c>
      <c r="E1736" s="272">
        <v>0</v>
      </c>
      <c r="F1736" s="272">
        <v>0</v>
      </c>
      <c r="G1736" s="272">
        <v>0</v>
      </c>
      <c r="H1736" s="272">
        <f t="shared" si="33"/>
        <v>0</v>
      </c>
      <c r="I1736" s="272">
        <v>0</v>
      </c>
    </row>
    <row r="1737" spans="1:9" hidden="1" x14ac:dyDescent="0.2">
      <c r="A1737" s="271">
        <v>541029</v>
      </c>
      <c r="B1737" s="271" t="s">
        <v>1256</v>
      </c>
      <c r="C1737" s="272">
        <v>0</v>
      </c>
      <c r="D1737" s="272">
        <v>0</v>
      </c>
      <c r="E1737" s="272">
        <v>0</v>
      </c>
      <c r="F1737" s="272">
        <v>0</v>
      </c>
      <c r="G1737" s="272">
        <v>0</v>
      </c>
      <c r="H1737" s="272">
        <f t="shared" si="33"/>
        <v>0</v>
      </c>
      <c r="I1737" s="272">
        <v>0</v>
      </c>
    </row>
    <row r="1738" spans="1:9" hidden="1" x14ac:dyDescent="0.2">
      <c r="A1738" s="271">
        <v>541030</v>
      </c>
      <c r="B1738" s="271" t="s">
        <v>1257</v>
      </c>
      <c r="C1738" s="272">
        <v>0</v>
      </c>
      <c r="D1738" s="272">
        <v>0</v>
      </c>
      <c r="E1738" s="272">
        <v>0</v>
      </c>
      <c r="F1738" s="272">
        <v>0</v>
      </c>
      <c r="G1738" s="272">
        <v>0</v>
      </c>
      <c r="H1738" s="272">
        <f t="shared" si="33"/>
        <v>0</v>
      </c>
      <c r="I1738" s="272">
        <v>0</v>
      </c>
    </row>
    <row r="1739" spans="1:9" hidden="1" x14ac:dyDescent="0.2">
      <c r="A1739" s="271">
        <v>541031</v>
      </c>
      <c r="B1739" s="271" t="s">
        <v>500</v>
      </c>
      <c r="C1739" s="272">
        <v>0</v>
      </c>
      <c r="D1739" s="272">
        <v>0</v>
      </c>
      <c r="E1739" s="272">
        <v>0</v>
      </c>
      <c r="F1739" s="272">
        <v>0</v>
      </c>
      <c r="G1739" s="272">
        <v>0</v>
      </c>
      <c r="H1739" s="272">
        <f t="shared" si="33"/>
        <v>0</v>
      </c>
      <c r="I1739" s="272">
        <v>0</v>
      </c>
    </row>
    <row r="1740" spans="1:9" hidden="1" x14ac:dyDescent="0.2">
      <c r="A1740" s="271">
        <v>541032</v>
      </c>
      <c r="B1740" s="271" t="s">
        <v>1258</v>
      </c>
      <c r="C1740" s="272">
        <v>0</v>
      </c>
      <c r="D1740" s="272">
        <v>0</v>
      </c>
      <c r="E1740" s="272">
        <v>0</v>
      </c>
      <c r="F1740" s="272">
        <v>0</v>
      </c>
      <c r="G1740" s="272">
        <v>0</v>
      </c>
      <c r="H1740" s="272">
        <f t="shared" si="33"/>
        <v>0</v>
      </c>
      <c r="I1740" s="272">
        <v>0</v>
      </c>
    </row>
    <row r="1741" spans="1:9" hidden="1" x14ac:dyDescent="0.2">
      <c r="A1741" s="271">
        <v>541033</v>
      </c>
      <c r="B1741" s="271" t="s">
        <v>1259</v>
      </c>
      <c r="C1741" s="272">
        <v>0</v>
      </c>
      <c r="D1741" s="272">
        <v>0</v>
      </c>
      <c r="E1741" s="272">
        <v>0</v>
      </c>
      <c r="F1741" s="272">
        <v>0</v>
      </c>
      <c r="G1741" s="272">
        <v>0</v>
      </c>
      <c r="H1741" s="272">
        <f t="shared" si="33"/>
        <v>0</v>
      </c>
      <c r="I1741" s="272">
        <v>0</v>
      </c>
    </row>
    <row r="1742" spans="1:9" hidden="1" x14ac:dyDescent="0.2">
      <c r="A1742" s="271">
        <v>541034</v>
      </c>
      <c r="B1742" s="271" t="s">
        <v>1260</v>
      </c>
      <c r="C1742" s="272">
        <v>0</v>
      </c>
      <c r="D1742" s="272">
        <v>0</v>
      </c>
      <c r="E1742" s="272">
        <v>0</v>
      </c>
      <c r="F1742" s="272">
        <v>0</v>
      </c>
      <c r="G1742" s="272">
        <v>0</v>
      </c>
      <c r="H1742" s="272">
        <f t="shared" si="33"/>
        <v>0</v>
      </c>
      <c r="I1742" s="272">
        <v>0</v>
      </c>
    </row>
    <row r="1743" spans="1:9" hidden="1" x14ac:dyDescent="0.2">
      <c r="A1743" s="271">
        <v>541035</v>
      </c>
      <c r="B1743" s="271" t="s">
        <v>1261</v>
      </c>
      <c r="C1743" s="272">
        <v>0</v>
      </c>
      <c r="D1743" s="272">
        <v>0</v>
      </c>
      <c r="E1743" s="272">
        <v>0</v>
      </c>
      <c r="F1743" s="272">
        <v>0</v>
      </c>
      <c r="G1743" s="272">
        <v>0</v>
      </c>
      <c r="H1743" s="272">
        <f t="shared" si="33"/>
        <v>0</v>
      </c>
      <c r="I1743" s="272">
        <v>0</v>
      </c>
    </row>
    <row r="1744" spans="1:9" hidden="1" x14ac:dyDescent="0.2">
      <c r="A1744" s="271">
        <v>541095</v>
      </c>
      <c r="B1744" s="271" t="s">
        <v>444</v>
      </c>
      <c r="C1744" s="272">
        <v>0</v>
      </c>
      <c r="D1744" s="272">
        <v>0</v>
      </c>
      <c r="E1744" s="272">
        <v>0</v>
      </c>
      <c r="F1744" s="272">
        <v>0</v>
      </c>
      <c r="G1744" s="272">
        <v>0</v>
      </c>
      <c r="H1744" s="272">
        <f t="shared" si="33"/>
        <v>0</v>
      </c>
      <c r="I1744" s="272">
        <v>0</v>
      </c>
    </row>
    <row r="1745" spans="1:9" hidden="1" x14ac:dyDescent="0.2">
      <c r="A1745" s="269">
        <v>541500</v>
      </c>
      <c r="B1745" s="269" t="s">
        <v>1364</v>
      </c>
      <c r="C1745" s="270">
        <v>0</v>
      </c>
      <c r="D1745" s="270">
        <v>0</v>
      </c>
      <c r="E1745" s="270">
        <v>0</v>
      </c>
      <c r="F1745" s="270">
        <v>0</v>
      </c>
      <c r="G1745" s="270">
        <v>0</v>
      </c>
      <c r="H1745" s="270">
        <f t="shared" si="33"/>
        <v>0</v>
      </c>
      <c r="I1745" s="270">
        <v>0</v>
      </c>
    </row>
    <row r="1746" spans="1:9" hidden="1" x14ac:dyDescent="0.2">
      <c r="A1746" s="269">
        <v>542000</v>
      </c>
      <c r="B1746" s="269" t="s">
        <v>1365</v>
      </c>
      <c r="C1746" s="270">
        <v>0</v>
      </c>
      <c r="D1746" s="270">
        <v>0</v>
      </c>
      <c r="E1746" s="270">
        <v>0</v>
      </c>
      <c r="F1746" s="270">
        <v>0</v>
      </c>
      <c r="G1746" s="270">
        <v>0</v>
      </c>
      <c r="H1746" s="270">
        <f t="shared" si="33"/>
        <v>0</v>
      </c>
      <c r="I1746" s="270">
        <v>0</v>
      </c>
    </row>
    <row r="1747" spans="1:9" hidden="1" x14ac:dyDescent="0.2">
      <c r="A1747" s="269">
        <v>542500</v>
      </c>
      <c r="B1747" s="269" t="s">
        <v>1366</v>
      </c>
      <c r="C1747" s="270">
        <v>0</v>
      </c>
      <c r="D1747" s="270">
        <v>0</v>
      </c>
      <c r="E1747" s="270">
        <v>0</v>
      </c>
      <c r="F1747" s="270">
        <v>0</v>
      </c>
      <c r="G1747" s="270">
        <v>0</v>
      </c>
      <c r="H1747" s="270">
        <f t="shared" si="33"/>
        <v>0</v>
      </c>
      <c r="I1747" s="270">
        <v>0</v>
      </c>
    </row>
    <row r="1748" spans="1:9" x14ac:dyDescent="0.2">
      <c r="A1748" s="264">
        <v>600000</v>
      </c>
      <c r="B1748" s="264" t="s">
        <v>1367</v>
      </c>
      <c r="C1748" s="265">
        <v>145494595.88</v>
      </c>
      <c r="D1748" s="265">
        <v>149159198.28</v>
      </c>
      <c r="E1748" s="265">
        <v>119704666.98</v>
      </c>
      <c r="F1748" s="265">
        <v>119515763.02</v>
      </c>
      <c r="G1748" s="265">
        <v>100364520.41</v>
      </c>
      <c r="H1748" s="265">
        <f t="shared" si="33"/>
        <v>129801565.26666668</v>
      </c>
      <c r="I1748" s="265">
        <v>97351173.950000003</v>
      </c>
    </row>
    <row r="1749" spans="1:9" x14ac:dyDescent="0.2">
      <c r="A1749" s="266">
        <v>610000</v>
      </c>
      <c r="B1749" s="266" t="s">
        <v>1368</v>
      </c>
      <c r="C1749" s="267">
        <v>145494595.88</v>
      </c>
      <c r="D1749" s="267">
        <v>149159198.28</v>
      </c>
      <c r="E1749" s="267">
        <v>119704666.98</v>
      </c>
      <c r="F1749" s="267">
        <v>119515763.02</v>
      </c>
      <c r="G1749" s="267">
        <v>100364520.41</v>
      </c>
      <c r="H1749" s="267">
        <f t="shared" si="33"/>
        <v>129801565.26666668</v>
      </c>
      <c r="I1749" s="267">
        <v>97351173.950000003</v>
      </c>
    </row>
    <row r="1750" spans="1:9" hidden="1" x14ac:dyDescent="0.2">
      <c r="A1750" s="269">
        <v>610500</v>
      </c>
      <c r="B1750" s="269" t="s">
        <v>863</v>
      </c>
      <c r="C1750" s="270">
        <v>0</v>
      </c>
      <c r="D1750" s="270">
        <v>0</v>
      </c>
      <c r="E1750" s="270">
        <v>0</v>
      </c>
      <c r="F1750" s="270">
        <v>0</v>
      </c>
      <c r="G1750" s="270">
        <v>0</v>
      </c>
      <c r="H1750" s="270">
        <f t="shared" si="33"/>
        <v>0</v>
      </c>
      <c r="I1750" s="270">
        <v>0</v>
      </c>
    </row>
    <row r="1751" spans="1:9" hidden="1" x14ac:dyDescent="0.2">
      <c r="A1751" s="271">
        <v>610505</v>
      </c>
      <c r="B1751" s="271" t="s">
        <v>864</v>
      </c>
      <c r="C1751" s="272">
        <v>0</v>
      </c>
      <c r="D1751" s="272">
        <v>0</v>
      </c>
      <c r="E1751" s="272">
        <v>0</v>
      </c>
      <c r="F1751" s="272">
        <v>0</v>
      </c>
      <c r="G1751" s="272">
        <v>0</v>
      </c>
      <c r="H1751" s="272">
        <f t="shared" si="33"/>
        <v>0</v>
      </c>
      <c r="I1751" s="272">
        <v>0</v>
      </c>
    </row>
    <row r="1752" spans="1:9" hidden="1" x14ac:dyDescent="0.2">
      <c r="A1752" s="271">
        <v>610510</v>
      </c>
      <c r="B1752" s="271" t="s">
        <v>865</v>
      </c>
      <c r="C1752" s="272">
        <v>0</v>
      </c>
      <c r="D1752" s="272">
        <v>0</v>
      </c>
      <c r="E1752" s="272">
        <v>0</v>
      </c>
      <c r="F1752" s="272">
        <v>0</v>
      </c>
      <c r="G1752" s="272">
        <v>0</v>
      </c>
      <c r="H1752" s="272">
        <f t="shared" si="33"/>
        <v>0</v>
      </c>
      <c r="I1752" s="272">
        <v>0</v>
      </c>
    </row>
    <row r="1753" spans="1:9" hidden="1" x14ac:dyDescent="0.2">
      <c r="A1753" s="271">
        <v>610515</v>
      </c>
      <c r="B1753" s="271" t="s">
        <v>866</v>
      </c>
      <c r="C1753" s="272">
        <v>0</v>
      </c>
      <c r="D1753" s="272">
        <v>0</v>
      </c>
      <c r="E1753" s="272">
        <v>0</v>
      </c>
      <c r="F1753" s="272">
        <v>0</v>
      </c>
      <c r="G1753" s="272">
        <v>0</v>
      </c>
      <c r="H1753" s="272">
        <f t="shared" si="33"/>
        <v>0</v>
      </c>
      <c r="I1753" s="272">
        <v>0</v>
      </c>
    </row>
    <row r="1754" spans="1:9" hidden="1" x14ac:dyDescent="0.2">
      <c r="A1754" s="271">
        <v>610520</v>
      </c>
      <c r="B1754" s="271" t="s">
        <v>867</v>
      </c>
      <c r="C1754" s="272">
        <v>0</v>
      </c>
      <c r="D1754" s="272">
        <v>0</v>
      </c>
      <c r="E1754" s="272">
        <v>0</v>
      </c>
      <c r="F1754" s="272">
        <v>0</v>
      </c>
      <c r="G1754" s="272">
        <v>0</v>
      </c>
      <c r="H1754" s="272">
        <f t="shared" si="33"/>
        <v>0</v>
      </c>
      <c r="I1754" s="272">
        <v>0</v>
      </c>
    </row>
    <row r="1755" spans="1:9" hidden="1" x14ac:dyDescent="0.2">
      <c r="A1755" s="271">
        <v>610525</v>
      </c>
      <c r="B1755" s="271" t="s">
        <v>868</v>
      </c>
      <c r="C1755" s="272">
        <v>0</v>
      </c>
      <c r="D1755" s="272">
        <v>0</v>
      </c>
      <c r="E1755" s="272">
        <v>0</v>
      </c>
      <c r="F1755" s="272">
        <v>0</v>
      </c>
      <c r="G1755" s="272">
        <v>0</v>
      </c>
      <c r="H1755" s="272">
        <f t="shared" si="33"/>
        <v>0</v>
      </c>
      <c r="I1755" s="272">
        <v>0</v>
      </c>
    </row>
    <row r="1756" spans="1:9" hidden="1" x14ac:dyDescent="0.2">
      <c r="A1756" s="271">
        <v>610530</v>
      </c>
      <c r="B1756" s="271" t="s">
        <v>1369</v>
      </c>
      <c r="C1756" s="272">
        <v>0</v>
      </c>
      <c r="D1756" s="272">
        <v>0</v>
      </c>
      <c r="E1756" s="272">
        <v>0</v>
      </c>
      <c r="F1756" s="272">
        <v>0</v>
      </c>
      <c r="G1756" s="272">
        <v>0</v>
      </c>
      <c r="H1756" s="272">
        <f t="shared" si="33"/>
        <v>0</v>
      </c>
      <c r="I1756" s="272">
        <v>0</v>
      </c>
    </row>
    <row r="1757" spans="1:9" hidden="1" x14ac:dyDescent="0.2">
      <c r="A1757" s="271">
        <v>610535</v>
      </c>
      <c r="B1757" s="271" t="s">
        <v>870</v>
      </c>
      <c r="C1757" s="272">
        <v>0</v>
      </c>
      <c r="D1757" s="272">
        <v>0</v>
      </c>
      <c r="E1757" s="272">
        <v>0</v>
      </c>
      <c r="F1757" s="272">
        <v>0</v>
      </c>
      <c r="G1757" s="272">
        <v>0</v>
      </c>
      <c r="H1757" s="272">
        <f t="shared" si="33"/>
        <v>0</v>
      </c>
      <c r="I1757" s="272">
        <v>0</v>
      </c>
    </row>
    <row r="1758" spans="1:9" hidden="1" x14ac:dyDescent="0.2">
      <c r="A1758" s="271">
        <v>610540</v>
      </c>
      <c r="B1758" s="271" t="s">
        <v>871</v>
      </c>
      <c r="C1758" s="272">
        <v>0</v>
      </c>
      <c r="D1758" s="272">
        <v>0</v>
      </c>
      <c r="E1758" s="272">
        <v>0</v>
      </c>
      <c r="F1758" s="272">
        <v>0</v>
      </c>
      <c r="G1758" s="272">
        <v>0</v>
      </c>
      <c r="H1758" s="272">
        <f t="shared" si="33"/>
        <v>0</v>
      </c>
      <c r="I1758" s="272">
        <v>0</v>
      </c>
    </row>
    <row r="1759" spans="1:9" hidden="1" x14ac:dyDescent="0.2">
      <c r="A1759" s="271">
        <v>610545</v>
      </c>
      <c r="B1759" s="271" t="s">
        <v>872</v>
      </c>
      <c r="C1759" s="272">
        <v>0</v>
      </c>
      <c r="D1759" s="272">
        <v>0</v>
      </c>
      <c r="E1759" s="272">
        <v>0</v>
      </c>
      <c r="F1759" s="272">
        <v>0</v>
      </c>
      <c r="G1759" s="272">
        <v>0</v>
      </c>
      <c r="H1759" s="272">
        <f t="shared" si="33"/>
        <v>0</v>
      </c>
      <c r="I1759" s="272">
        <v>0</v>
      </c>
    </row>
    <row r="1760" spans="1:9" hidden="1" x14ac:dyDescent="0.2">
      <c r="A1760" s="271">
        <v>610550</v>
      </c>
      <c r="B1760" s="271" t="s">
        <v>873</v>
      </c>
      <c r="C1760" s="272">
        <v>0</v>
      </c>
      <c r="D1760" s="272">
        <v>0</v>
      </c>
      <c r="E1760" s="272">
        <v>0</v>
      </c>
      <c r="F1760" s="272">
        <v>0</v>
      </c>
      <c r="G1760" s="272">
        <v>0</v>
      </c>
      <c r="H1760" s="272">
        <f t="shared" si="33"/>
        <v>0</v>
      </c>
      <c r="I1760" s="272">
        <v>0</v>
      </c>
    </row>
    <row r="1761" spans="1:9" hidden="1" x14ac:dyDescent="0.2">
      <c r="A1761" s="271">
        <v>610555</v>
      </c>
      <c r="B1761" s="271" t="s">
        <v>874</v>
      </c>
      <c r="C1761" s="272">
        <v>0</v>
      </c>
      <c r="D1761" s="272">
        <v>0</v>
      </c>
      <c r="E1761" s="272">
        <v>0</v>
      </c>
      <c r="F1761" s="272">
        <v>0</v>
      </c>
      <c r="G1761" s="272">
        <v>0</v>
      </c>
      <c r="H1761" s="272">
        <f t="shared" si="33"/>
        <v>0</v>
      </c>
      <c r="I1761" s="272">
        <v>0</v>
      </c>
    </row>
    <row r="1762" spans="1:9" hidden="1" x14ac:dyDescent="0.2">
      <c r="A1762" s="271">
        <v>610560</v>
      </c>
      <c r="B1762" s="271" t="s">
        <v>875</v>
      </c>
      <c r="C1762" s="272">
        <v>0</v>
      </c>
      <c r="D1762" s="272">
        <v>0</v>
      </c>
      <c r="E1762" s="272">
        <v>0</v>
      </c>
      <c r="F1762" s="272">
        <v>0</v>
      </c>
      <c r="G1762" s="272">
        <v>0</v>
      </c>
      <c r="H1762" s="272">
        <f t="shared" si="33"/>
        <v>0</v>
      </c>
      <c r="I1762" s="272">
        <v>0</v>
      </c>
    </row>
    <row r="1763" spans="1:9" hidden="1" x14ac:dyDescent="0.2">
      <c r="A1763" s="271">
        <v>610565</v>
      </c>
      <c r="B1763" s="271" t="s">
        <v>876</v>
      </c>
      <c r="C1763" s="272">
        <v>0</v>
      </c>
      <c r="D1763" s="272">
        <v>0</v>
      </c>
      <c r="E1763" s="272">
        <v>0</v>
      </c>
      <c r="F1763" s="272">
        <v>0</v>
      </c>
      <c r="G1763" s="272">
        <v>0</v>
      </c>
      <c r="H1763" s="272">
        <f t="shared" si="33"/>
        <v>0</v>
      </c>
      <c r="I1763" s="272">
        <v>0</v>
      </c>
    </row>
    <row r="1764" spans="1:9" hidden="1" x14ac:dyDescent="0.2">
      <c r="A1764" s="271">
        <v>610570</v>
      </c>
      <c r="B1764" s="271" t="s">
        <v>877</v>
      </c>
      <c r="C1764" s="272">
        <v>0</v>
      </c>
      <c r="D1764" s="272">
        <v>0</v>
      </c>
      <c r="E1764" s="272">
        <v>0</v>
      </c>
      <c r="F1764" s="272">
        <v>0</v>
      </c>
      <c r="G1764" s="272">
        <v>0</v>
      </c>
      <c r="H1764" s="272">
        <f t="shared" si="33"/>
        <v>0</v>
      </c>
      <c r="I1764" s="272">
        <v>0</v>
      </c>
    </row>
    <row r="1765" spans="1:9" hidden="1" x14ac:dyDescent="0.2">
      <c r="A1765" s="271">
        <v>610575</v>
      </c>
      <c r="B1765" s="271" t="s">
        <v>878</v>
      </c>
      <c r="C1765" s="272">
        <v>0</v>
      </c>
      <c r="D1765" s="272">
        <v>0</v>
      </c>
      <c r="E1765" s="272">
        <v>0</v>
      </c>
      <c r="F1765" s="272">
        <v>0</v>
      </c>
      <c r="G1765" s="272">
        <v>0</v>
      </c>
      <c r="H1765" s="272">
        <f t="shared" si="33"/>
        <v>0</v>
      </c>
      <c r="I1765" s="272">
        <v>0</v>
      </c>
    </row>
    <row r="1766" spans="1:9" hidden="1" x14ac:dyDescent="0.2">
      <c r="A1766" s="271">
        <v>610580</v>
      </c>
      <c r="B1766" s="271" t="s">
        <v>879</v>
      </c>
      <c r="C1766" s="272">
        <v>0</v>
      </c>
      <c r="D1766" s="272">
        <v>0</v>
      </c>
      <c r="E1766" s="272">
        <v>0</v>
      </c>
      <c r="F1766" s="272">
        <v>0</v>
      </c>
      <c r="G1766" s="272">
        <v>0</v>
      </c>
      <c r="H1766" s="272">
        <f t="shared" si="33"/>
        <v>0</v>
      </c>
      <c r="I1766" s="272">
        <v>0</v>
      </c>
    </row>
    <row r="1767" spans="1:9" hidden="1" x14ac:dyDescent="0.2">
      <c r="A1767" s="269">
        <v>611000</v>
      </c>
      <c r="B1767" s="269" t="s">
        <v>880</v>
      </c>
      <c r="C1767" s="270">
        <v>0</v>
      </c>
      <c r="D1767" s="270">
        <v>0</v>
      </c>
      <c r="E1767" s="270">
        <v>0</v>
      </c>
      <c r="F1767" s="270">
        <v>0</v>
      </c>
      <c r="G1767" s="270">
        <v>0</v>
      </c>
      <c r="H1767" s="270">
        <f t="shared" si="33"/>
        <v>0</v>
      </c>
      <c r="I1767" s="270">
        <v>0</v>
      </c>
    </row>
    <row r="1768" spans="1:9" hidden="1" x14ac:dyDescent="0.2">
      <c r="A1768" s="271">
        <v>611005</v>
      </c>
      <c r="B1768" s="271" t="s">
        <v>881</v>
      </c>
      <c r="C1768" s="272">
        <v>0</v>
      </c>
      <c r="D1768" s="272">
        <v>0</v>
      </c>
      <c r="E1768" s="272">
        <v>0</v>
      </c>
      <c r="F1768" s="272">
        <v>0</v>
      </c>
      <c r="G1768" s="272">
        <v>0</v>
      </c>
      <c r="H1768" s="272">
        <f t="shared" si="33"/>
        <v>0</v>
      </c>
      <c r="I1768" s="272">
        <v>0</v>
      </c>
    </row>
    <row r="1769" spans="1:9" hidden="1" x14ac:dyDescent="0.2">
      <c r="A1769" s="271">
        <v>611010</v>
      </c>
      <c r="B1769" s="271" t="s">
        <v>882</v>
      </c>
      <c r="C1769" s="272">
        <v>0</v>
      </c>
      <c r="D1769" s="272">
        <v>0</v>
      </c>
      <c r="E1769" s="272">
        <v>0</v>
      </c>
      <c r="F1769" s="272">
        <v>0</v>
      </c>
      <c r="G1769" s="272">
        <v>0</v>
      </c>
      <c r="H1769" s="272">
        <f t="shared" si="33"/>
        <v>0</v>
      </c>
      <c r="I1769" s="272">
        <v>0</v>
      </c>
    </row>
    <row r="1770" spans="1:9" hidden="1" x14ac:dyDescent="0.2">
      <c r="A1770" s="271">
        <v>611015</v>
      </c>
      <c r="B1770" s="271" t="s">
        <v>883</v>
      </c>
      <c r="C1770" s="272">
        <v>0</v>
      </c>
      <c r="D1770" s="272">
        <v>0</v>
      </c>
      <c r="E1770" s="272">
        <v>0</v>
      </c>
      <c r="F1770" s="272">
        <v>0</v>
      </c>
      <c r="G1770" s="272">
        <v>0</v>
      </c>
      <c r="H1770" s="272">
        <f t="shared" si="33"/>
        <v>0</v>
      </c>
      <c r="I1770" s="272">
        <v>0</v>
      </c>
    </row>
    <row r="1771" spans="1:9" hidden="1" x14ac:dyDescent="0.2">
      <c r="A1771" s="269">
        <v>611500</v>
      </c>
      <c r="B1771" s="269" t="s">
        <v>884</v>
      </c>
      <c r="C1771" s="270">
        <v>0</v>
      </c>
      <c r="D1771" s="270">
        <v>0</v>
      </c>
      <c r="E1771" s="270">
        <v>0</v>
      </c>
      <c r="F1771" s="270">
        <v>0</v>
      </c>
      <c r="G1771" s="270">
        <v>0</v>
      </c>
      <c r="H1771" s="270">
        <f t="shared" si="33"/>
        <v>0</v>
      </c>
      <c r="I1771" s="270">
        <v>0</v>
      </c>
    </row>
    <row r="1772" spans="1:9" hidden="1" x14ac:dyDescent="0.2">
      <c r="A1772" s="271">
        <v>611505</v>
      </c>
      <c r="B1772" s="271" t="s">
        <v>885</v>
      </c>
      <c r="C1772" s="272">
        <v>0</v>
      </c>
      <c r="D1772" s="272">
        <v>0</v>
      </c>
      <c r="E1772" s="272">
        <v>0</v>
      </c>
      <c r="F1772" s="272">
        <v>0</v>
      </c>
      <c r="G1772" s="272">
        <v>0</v>
      </c>
      <c r="H1772" s="272">
        <f t="shared" si="33"/>
        <v>0</v>
      </c>
      <c r="I1772" s="272">
        <v>0</v>
      </c>
    </row>
    <row r="1773" spans="1:9" hidden="1" x14ac:dyDescent="0.2">
      <c r="A1773" s="271">
        <v>611510</v>
      </c>
      <c r="B1773" s="271" t="s">
        <v>886</v>
      </c>
      <c r="C1773" s="272">
        <v>0</v>
      </c>
      <c r="D1773" s="272">
        <v>0</v>
      </c>
      <c r="E1773" s="272">
        <v>0</v>
      </c>
      <c r="F1773" s="272">
        <v>0</v>
      </c>
      <c r="G1773" s="272">
        <v>0</v>
      </c>
      <c r="H1773" s="272">
        <f t="shared" si="33"/>
        <v>0</v>
      </c>
      <c r="I1773" s="272">
        <v>0</v>
      </c>
    </row>
    <row r="1774" spans="1:9" hidden="1" x14ac:dyDescent="0.2">
      <c r="A1774" s="271">
        <v>611515</v>
      </c>
      <c r="B1774" s="271" t="s">
        <v>887</v>
      </c>
      <c r="C1774" s="272">
        <v>0</v>
      </c>
      <c r="D1774" s="272">
        <v>0</v>
      </c>
      <c r="E1774" s="272">
        <v>0</v>
      </c>
      <c r="F1774" s="272">
        <v>0</v>
      </c>
      <c r="G1774" s="272">
        <v>0</v>
      </c>
      <c r="H1774" s="272">
        <f t="shared" si="33"/>
        <v>0</v>
      </c>
      <c r="I1774" s="272">
        <v>0</v>
      </c>
    </row>
    <row r="1775" spans="1:9" hidden="1" x14ac:dyDescent="0.2">
      <c r="A1775" s="271">
        <v>611520</v>
      </c>
      <c r="B1775" s="271" t="s">
        <v>888</v>
      </c>
      <c r="C1775" s="272">
        <v>0</v>
      </c>
      <c r="D1775" s="272">
        <v>0</v>
      </c>
      <c r="E1775" s="272">
        <v>0</v>
      </c>
      <c r="F1775" s="272">
        <v>0</v>
      </c>
      <c r="G1775" s="272">
        <v>0</v>
      </c>
      <c r="H1775" s="272">
        <f t="shared" si="33"/>
        <v>0</v>
      </c>
      <c r="I1775" s="272">
        <v>0</v>
      </c>
    </row>
    <row r="1776" spans="1:9" hidden="1" x14ac:dyDescent="0.2">
      <c r="A1776" s="271">
        <v>611525</v>
      </c>
      <c r="B1776" s="271" t="s">
        <v>889</v>
      </c>
      <c r="C1776" s="272">
        <v>0</v>
      </c>
      <c r="D1776" s="272">
        <v>0</v>
      </c>
      <c r="E1776" s="272">
        <v>0</v>
      </c>
      <c r="F1776" s="272">
        <v>0</v>
      </c>
      <c r="G1776" s="272">
        <v>0</v>
      </c>
      <c r="H1776" s="272">
        <f t="shared" si="33"/>
        <v>0</v>
      </c>
      <c r="I1776" s="272">
        <v>0</v>
      </c>
    </row>
    <row r="1777" spans="1:9" hidden="1" x14ac:dyDescent="0.2">
      <c r="A1777" s="271">
        <v>611530</v>
      </c>
      <c r="B1777" s="271" t="s">
        <v>890</v>
      </c>
      <c r="C1777" s="272">
        <v>0</v>
      </c>
      <c r="D1777" s="272">
        <v>0</v>
      </c>
      <c r="E1777" s="272">
        <v>0</v>
      </c>
      <c r="F1777" s="272">
        <v>0</v>
      </c>
      <c r="G1777" s="272">
        <v>0</v>
      </c>
      <c r="H1777" s="272">
        <f t="shared" ref="H1777:H1840" si="34">+I1777/9*12</f>
        <v>0</v>
      </c>
      <c r="I1777" s="272">
        <v>0</v>
      </c>
    </row>
    <row r="1778" spans="1:9" hidden="1" x14ac:dyDescent="0.2">
      <c r="A1778" s="271">
        <v>611535</v>
      </c>
      <c r="B1778" s="271" t="s">
        <v>891</v>
      </c>
      <c r="C1778" s="272">
        <v>0</v>
      </c>
      <c r="D1778" s="272">
        <v>0</v>
      </c>
      <c r="E1778" s="272">
        <v>0</v>
      </c>
      <c r="F1778" s="272">
        <v>0</v>
      </c>
      <c r="G1778" s="272">
        <v>0</v>
      </c>
      <c r="H1778" s="272">
        <f t="shared" si="34"/>
        <v>0</v>
      </c>
      <c r="I1778" s="272">
        <v>0</v>
      </c>
    </row>
    <row r="1779" spans="1:9" hidden="1" x14ac:dyDescent="0.2">
      <c r="A1779" s="271">
        <v>611540</v>
      </c>
      <c r="B1779" s="271" t="s">
        <v>892</v>
      </c>
      <c r="C1779" s="272">
        <v>0</v>
      </c>
      <c r="D1779" s="272">
        <v>0</v>
      </c>
      <c r="E1779" s="272">
        <v>0</v>
      </c>
      <c r="F1779" s="272">
        <v>0</v>
      </c>
      <c r="G1779" s="272">
        <v>0</v>
      </c>
      <c r="H1779" s="272">
        <f t="shared" si="34"/>
        <v>0</v>
      </c>
      <c r="I1779" s="272">
        <v>0</v>
      </c>
    </row>
    <row r="1780" spans="1:9" hidden="1" x14ac:dyDescent="0.2">
      <c r="A1780" s="271">
        <v>611545</v>
      </c>
      <c r="B1780" s="271" t="s">
        <v>893</v>
      </c>
      <c r="C1780" s="272">
        <v>0</v>
      </c>
      <c r="D1780" s="272">
        <v>0</v>
      </c>
      <c r="E1780" s="272">
        <v>0</v>
      </c>
      <c r="F1780" s="272">
        <v>0</v>
      </c>
      <c r="G1780" s="272">
        <v>0</v>
      </c>
      <c r="H1780" s="272">
        <f t="shared" si="34"/>
        <v>0</v>
      </c>
      <c r="I1780" s="272">
        <v>0</v>
      </c>
    </row>
    <row r="1781" spans="1:9" hidden="1" x14ac:dyDescent="0.2">
      <c r="A1781" s="271">
        <v>611550</v>
      </c>
      <c r="B1781" s="271" t="s">
        <v>894</v>
      </c>
      <c r="C1781" s="272">
        <v>0</v>
      </c>
      <c r="D1781" s="272">
        <v>0</v>
      </c>
      <c r="E1781" s="272">
        <v>0</v>
      </c>
      <c r="F1781" s="272">
        <v>0</v>
      </c>
      <c r="G1781" s="272">
        <v>0</v>
      </c>
      <c r="H1781" s="272">
        <f t="shared" si="34"/>
        <v>0</v>
      </c>
      <c r="I1781" s="272">
        <v>0</v>
      </c>
    </row>
    <row r="1782" spans="1:9" hidden="1" x14ac:dyDescent="0.2">
      <c r="A1782" s="271">
        <v>611555</v>
      </c>
      <c r="B1782" s="271" t="s">
        <v>895</v>
      </c>
      <c r="C1782" s="272">
        <v>0</v>
      </c>
      <c r="D1782" s="272">
        <v>0</v>
      </c>
      <c r="E1782" s="272">
        <v>0</v>
      </c>
      <c r="F1782" s="272">
        <v>0</v>
      </c>
      <c r="G1782" s="272">
        <v>0</v>
      </c>
      <c r="H1782" s="272">
        <f t="shared" si="34"/>
        <v>0</v>
      </c>
      <c r="I1782" s="272">
        <v>0</v>
      </c>
    </row>
    <row r="1783" spans="1:9" hidden="1" x14ac:dyDescent="0.2">
      <c r="A1783" s="271">
        <v>611560</v>
      </c>
      <c r="B1783" s="271" t="s">
        <v>883</v>
      </c>
      <c r="C1783" s="272">
        <v>0</v>
      </c>
      <c r="D1783" s="272">
        <v>0</v>
      </c>
      <c r="E1783" s="272">
        <v>0</v>
      </c>
      <c r="F1783" s="272">
        <v>0</v>
      </c>
      <c r="G1783" s="272">
        <v>0</v>
      </c>
      <c r="H1783" s="272">
        <f t="shared" si="34"/>
        <v>0</v>
      </c>
      <c r="I1783" s="272">
        <v>0</v>
      </c>
    </row>
    <row r="1784" spans="1:9" hidden="1" x14ac:dyDescent="0.2">
      <c r="A1784" s="269">
        <v>612000</v>
      </c>
      <c r="B1784" s="269" t="s">
        <v>896</v>
      </c>
      <c r="C1784" s="270">
        <v>0</v>
      </c>
      <c r="D1784" s="270">
        <v>0</v>
      </c>
      <c r="E1784" s="270">
        <v>0</v>
      </c>
      <c r="F1784" s="270">
        <v>0</v>
      </c>
      <c r="G1784" s="270">
        <v>0</v>
      </c>
      <c r="H1784" s="270">
        <f t="shared" si="34"/>
        <v>0</v>
      </c>
      <c r="I1784" s="270">
        <v>0</v>
      </c>
    </row>
    <row r="1785" spans="1:9" hidden="1" x14ac:dyDescent="0.2">
      <c r="A1785" s="271">
        <v>612001</v>
      </c>
      <c r="B1785" s="271" t="s">
        <v>897</v>
      </c>
      <c r="C1785" s="272">
        <v>0</v>
      </c>
      <c r="D1785" s="272">
        <v>0</v>
      </c>
      <c r="E1785" s="272">
        <v>0</v>
      </c>
      <c r="F1785" s="272">
        <v>0</v>
      </c>
      <c r="G1785" s="272">
        <v>0</v>
      </c>
      <c r="H1785" s="272">
        <f t="shared" si="34"/>
        <v>0</v>
      </c>
      <c r="I1785" s="272">
        <v>0</v>
      </c>
    </row>
    <row r="1786" spans="1:9" hidden="1" x14ac:dyDescent="0.2">
      <c r="A1786" s="271">
        <v>612002</v>
      </c>
      <c r="B1786" s="271" t="s">
        <v>898</v>
      </c>
      <c r="C1786" s="272">
        <v>0</v>
      </c>
      <c r="D1786" s="272">
        <v>0</v>
      </c>
      <c r="E1786" s="272">
        <v>0</v>
      </c>
      <c r="F1786" s="272">
        <v>0</v>
      </c>
      <c r="G1786" s="272">
        <v>0</v>
      </c>
      <c r="H1786" s="272">
        <f t="shared" si="34"/>
        <v>0</v>
      </c>
      <c r="I1786" s="272">
        <v>0</v>
      </c>
    </row>
    <row r="1787" spans="1:9" hidden="1" x14ac:dyDescent="0.2">
      <c r="A1787" s="271">
        <v>612003</v>
      </c>
      <c r="B1787" s="271" t="s">
        <v>899</v>
      </c>
      <c r="C1787" s="272">
        <v>0</v>
      </c>
      <c r="D1787" s="272">
        <v>0</v>
      </c>
      <c r="E1787" s="272">
        <v>0</v>
      </c>
      <c r="F1787" s="272">
        <v>0</v>
      </c>
      <c r="G1787" s="272">
        <v>0</v>
      </c>
      <c r="H1787" s="272">
        <f t="shared" si="34"/>
        <v>0</v>
      </c>
      <c r="I1787" s="272">
        <v>0</v>
      </c>
    </row>
    <row r="1788" spans="1:9" hidden="1" x14ac:dyDescent="0.2">
      <c r="A1788" s="271">
        <v>612004</v>
      </c>
      <c r="B1788" s="271" t="s">
        <v>900</v>
      </c>
      <c r="C1788" s="272">
        <v>0</v>
      </c>
      <c r="D1788" s="272">
        <v>0</v>
      </c>
      <c r="E1788" s="272">
        <v>0</v>
      </c>
      <c r="F1788" s="272">
        <v>0</v>
      </c>
      <c r="G1788" s="272">
        <v>0</v>
      </c>
      <c r="H1788" s="272">
        <f t="shared" si="34"/>
        <v>0</v>
      </c>
      <c r="I1788" s="272">
        <v>0</v>
      </c>
    </row>
    <row r="1789" spans="1:9" hidden="1" x14ac:dyDescent="0.2">
      <c r="A1789" s="271">
        <v>612005</v>
      </c>
      <c r="B1789" s="271" t="s">
        <v>901</v>
      </c>
      <c r="C1789" s="272">
        <v>0</v>
      </c>
      <c r="D1789" s="272">
        <v>0</v>
      </c>
      <c r="E1789" s="272">
        <v>0</v>
      </c>
      <c r="F1789" s="272">
        <v>0</v>
      </c>
      <c r="G1789" s="272">
        <v>0</v>
      </c>
      <c r="H1789" s="272">
        <f t="shared" si="34"/>
        <v>0</v>
      </c>
      <c r="I1789" s="272">
        <v>0</v>
      </c>
    </row>
    <row r="1790" spans="1:9" hidden="1" x14ac:dyDescent="0.2">
      <c r="A1790" s="271">
        <v>612006</v>
      </c>
      <c r="B1790" s="271" t="s">
        <v>902</v>
      </c>
      <c r="C1790" s="272">
        <v>0</v>
      </c>
      <c r="D1790" s="272">
        <v>0</v>
      </c>
      <c r="E1790" s="272">
        <v>0</v>
      </c>
      <c r="F1790" s="272">
        <v>0</v>
      </c>
      <c r="G1790" s="272">
        <v>0</v>
      </c>
      <c r="H1790" s="272">
        <f t="shared" si="34"/>
        <v>0</v>
      </c>
      <c r="I1790" s="272">
        <v>0</v>
      </c>
    </row>
    <row r="1791" spans="1:9" hidden="1" x14ac:dyDescent="0.2">
      <c r="A1791" s="271">
        <v>612007</v>
      </c>
      <c r="B1791" s="271" t="s">
        <v>903</v>
      </c>
      <c r="C1791" s="272">
        <v>0</v>
      </c>
      <c r="D1791" s="272">
        <v>0</v>
      </c>
      <c r="E1791" s="272">
        <v>0</v>
      </c>
      <c r="F1791" s="272">
        <v>0</v>
      </c>
      <c r="G1791" s="272">
        <v>0</v>
      </c>
      <c r="H1791" s="272">
        <f t="shared" si="34"/>
        <v>0</v>
      </c>
      <c r="I1791" s="272">
        <v>0</v>
      </c>
    </row>
    <row r="1792" spans="1:9" hidden="1" x14ac:dyDescent="0.2">
      <c r="A1792" s="271">
        <v>612008</v>
      </c>
      <c r="B1792" s="271" t="s">
        <v>904</v>
      </c>
      <c r="C1792" s="272">
        <v>0</v>
      </c>
      <c r="D1792" s="272">
        <v>0</v>
      </c>
      <c r="E1792" s="272">
        <v>0</v>
      </c>
      <c r="F1792" s="272">
        <v>0</v>
      </c>
      <c r="G1792" s="272">
        <v>0</v>
      </c>
      <c r="H1792" s="272">
        <f t="shared" si="34"/>
        <v>0</v>
      </c>
      <c r="I1792" s="272">
        <v>0</v>
      </c>
    </row>
    <row r="1793" spans="1:9" hidden="1" x14ac:dyDescent="0.2">
      <c r="A1793" s="271">
        <v>612009</v>
      </c>
      <c r="B1793" s="271" t="s">
        <v>905</v>
      </c>
      <c r="C1793" s="272">
        <v>0</v>
      </c>
      <c r="D1793" s="272">
        <v>0</v>
      </c>
      <c r="E1793" s="272">
        <v>0</v>
      </c>
      <c r="F1793" s="272">
        <v>0</v>
      </c>
      <c r="G1793" s="272">
        <v>0</v>
      </c>
      <c r="H1793" s="272">
        <f t="shared" si="34"/>
        <v>0</v>
      </c>
      <c r="I1793" s="272">
        <v>0</v>
      </c>
    </row>
    <row r="1794" spans="1:9" hidden="1" x14ac:dyDescent="0.2">
      <c r="A1794" s="271">
        <v>612010</v>
      </c>
      <c r="B1794" s="271" t="s">
        <v>906</v>
      </c>
      <c r="C1794" s="272">
        <v>0</v>
      </c>
      <c r="D1794" s="272">
        <v>0</v>
      </c>
      <c r="E1794" s="272">
        <v>0</v>
      </c>
      <c r="F1794" s="272">
        <v>0</v>
      </c>
      <c r="G1794" s="272">
        <v>0</v>
      </c>
      <c r="H1794" s="272">
        <f t="shared" si="34"/>
        <v>0</v>
      </c>
      <c r="I1794" s="272">
        <v>0</v>
      </c>
    </row>
    <row r="1795" spans="1:9" hidden="1" x14ac:dyDescent="0.2">
      <c r="A1795" s="271">
        <v>612011</v>
      </c>
      <c r="B1795" s="271" t="s">
        <v>907</v>
      </c>
      <c r="C1795" s="272">
        <v>0</v>
      </c>
      <c r="D1795" s="272">
        <v>0</v>
      </c>
      <c r="E1795" s="272">
        <v>0</v>
      </c>
      <c r="F1795" s="272">
        <v>0</v>
      </c>
      <c r="G1795" s="272">
        <v>0</v>
      </c>
      <c r="H1795" s="272">
        <f t="shared" si="34"/>
        <v>0</v>
      </c>
      <c r="I1795" s="272">
        <v>0</v>
      </c>
    </row>
    <row r="1796" spans="1:9" hidden="1" x14ac:dyDescent="0.2">
      <c r="A1796" s="271">
        <v>612012</v>
      </c>
      <c r="B1796" s="271" t="s">
        <v>908</v>
      </c>
      <c r="C1796" s="272">
        <v>0</v>
      </c>
      <c r="D1796" s="272">
        <v>0</v>
      </c>
      <c r="E1796" s="272">
        <v>0</v>
      </c>
      <c r="F1796" s="272">
        <v>0</v>
      </c>
      <c r="G1796" s="272">
        <v>0</v>
      </c>
      <c r="H1796" s="272">
        <f t="shared" si="34"/>
        <v>0</v>
      </c>
      <c r="I1796" s="272">
        <v>0</v>
      </c>
    </row>
    <row r="1797" spans="1:9" hidden="1" x14ac:dyDescent="0.2">
      <c r="A1797" s="271">
        <v>612013</v>
      </c>
      <c r="B1797" s="271" t="s">
        <v>909</v>
      </c>
      <c r="C1797" s="272">
        <v>0</v>
      </c>
      <c r="D1797" s="272">
        <v>0</v>
      </c>
      <c r="E1797" s="272">
        <v>0</v>
      </c>
      <c r="F1797" s="272">
        <v>0</v>
      </c>
      <c r="G1797" s="272">
        <v>0</v>
      </c>
      <c r="H1797" s="272">
        <f t="shared" si="34"/>
        <v>0</v>
      </c>
      <c r="I1797" s="272">
        <v>0</v>
      </c>
    </row>
    <row r="1798" spans="1:9" hidden="1" x14ac:dyDescent="0.2">
      <c r="A1798" s="271">
        <v>612014</v>
      </c>
      <c r="B1798" s="271" t="s">
        <v>910</v>
      </c>
      <c r="C1798" s="272">
        <v>0</v>
      </c>
      <c r="D1798" s="272">
        <v>0</v>
      </c>
      <c r="E1798" s="272">
        <v>0</v>
      </c>
      <c r="F1798" s="272">
        <v>0</v>
      </c>
      <c r="G1798" s="272">
        <v>0</v>
      </c>
      <c r="H1798" s="272">
        <f t="shared" si="34"/>
        <v>0</v>
      </c>
      <c r="I1798" s="272">
        <v>0</v>
      </c>
    </row>
    <row r="1799" spans="1:9" hidden="1" x14ac:dyDescent="0.2">
      <c r="A1799" s="271">
        <v>612015</v>
      </c>
      <c r="B1799" s="271" t="s">
        <v>911</v>
      </c>
      <c r="C1799" s="272">
        <v>0</v>
      </c>
      <c r="D1799" s="272">
        <v>0</v>
      </c>
      <c r="E1799" s="272">
        <v>0</v>
      </c>
      <c r="F1799" s="272">
        <v>0</v>
      </c>
      <c r="G1799" s="272">
        <v>0</v>
      </c>
      <c r="H1799" s="272">
        <f t="shared" si="34"/>
        <v>0</v>
      </c>
      <c r="I1799" s="272">
        <v>0</v>
      </c>
    </row>
    <row r="1800" spans="1:9" hidden="1" x14ac:dyDescent="0.2">
      <c r="A1800" s="271">
        <v>612016</v>
      </c>
      <c r="B1800" s="271" t="s">
        <v>912</v>
      </c>
      <c r="C1800" s="272">
        <v>0</v>
      </c>
      <c r="D1800" s="272">
        <v>0</v>
      </c>
      <c r="E1800" s="272">
        <v>0</v>
      </c>
      <c r="F1800" s="272">
        <v>0</v>
      </c>
      <c r="G1800" s="272">
        <v>0</v>
      </c>
      <c r="H1800" s="272">
        <f t="shared" si="34"/>
        <v>0</v>
      </c>
      <c r="I1800" s="272">
        <v>0</v>
      </c>
    </row>
    <row r="1801" spans="1:9" hidden="1" x14ac:dyDescent="0.2">
      <c r="A1801" s="271">
        <v>612017</v>
      </c>
      <c r="B1801" s="271" t="s">
        <v>913</v>
      </c>
      <c r="C1801" s="272">
        <v>0</v>
      </c>
      <c r="D1801" s="272">
        <v>0</v>
      </c>
      <c r="E1801" s="272">
        <v>0</v>
      </c>
      <c r="F1801" s="272">
        <v>0</v>
      </c>
      <c r="G1801" s="272">
        <v>0</v>
      </c>
      <c r="H1801" s="272">
        <f t="shared" si="34"/>
        <v>0</v>
      </c>
      <c r="I1801" s="272">
        <v>0</v>
      </c>
    </row>
    <row r="1802" spans="1:9" hidden="1" x14ac:dyDescent="0.2">
      <c r="A1802" s="271">
        <v>612018</v>
      </c>
      <c r="B1802" s="271" t="s">
        <v>914</v>
      </c>
      <c r="C1802" s="272">
        <v>0</v>
      </c>
      <c r="D1802" s="272">
        <v>0</v>
      </c>
      <c r="E1802" s="272">
        <v>0</v>
      </c>
      <c r="F1802" s="272">
        <v>0</v>
      </c>
      <c r="G1802" s="272">
        <v>0</v>
      </c>
      <c r="H1802" s="272">
        <f t="shared" si="34"/>
        <v>0</v>
      </c>
      <c r="I1802" s="272">
        <v>0</v>
      </c>
    </row>
    <row r="1803" spans="1:9" hidden="1" x14ac:dyDescent="0.2">
      <c r="A1803" s="271">
        <v>612019</v>
      </c>
      <c r="B1803" s="271" t="s">
        <v>915</v>
      </c>
      <c r="C1803" s="272">
        <v>0</v>
      </c>
      <c r="D1803" s="272">
        <v>0</v>
      </c>
      <c r="E1803" s="272">
        <v>0</v>
      </c>
      <c r="F1803" s="272">
        <v>0</v>
      </c>
      <c r="G1803" s="272">
        <v>0</v>
      </c>
      <c r="H1803" s="272">
        <f t="shared" si="34"/>
        <v>0</v>
      </c>
      <c r="I1803" s="272">
        <v>0</v>
      </c>
    </row>
    <row r="1804" spans="1:9" hidden="1" x14ac:dyDescent="0.2">
      <c r="A1804" s="271">
        <v>612020</v>
      </c>
      <c r="B1804" s="271" t="s">
        <v>916</v>
      </c>
      <c r="C1804" s="272">
        <v>0</v>
      </c>
      <c r="D1804" s="272">
        <v>0</v>
      </c>
      <c r="E1804" s="272">
        <v>0</v>
      </c>
      <c r="F1804" s="272">
        <v>0</v>
      </c>
      <c r="G1804" s="272">
        <v>0</v>
      </c>
      <c r="H1804" s="272">
        <f t="shared" si="34"/>
        <v>0</v>
      </c>
      <c r="I1804" s="272">
        <v>0</v>
      </c>
    </row>
    <row r="1805" spans="1:9" hidden="1" x14ac:dyDescent="0.2">
      <c r="A1805" s="271">
        <v>612021</v>
      </c>
      <c r="B1805" s="271" t="s">
        <v>917</v>
      </c>
      <c r="C1805" s="272">
        <v>0</v>
      </c>
      <c r="D1805" s="272">
        <v>0</v>
      </c>
      <c r="E1805" s="272">
        <v>0</v>
      </c>
      <c r="F1805" s="272">
        <v>0</v>
      </c>
      <c r="G1805" s="272">
        <v>0</v>
      </c>
      <c r="H1805" s="272">
        <f t="shared" si="34"/>
        <v>0</v>
      </c>
      <c r="I1805" s="272">
        <v>0</v>
      </c>
    </row>
    <row r="1806" spans="1:9" hidden="1" x14ac:dyDescent="0.2">
      <c r="A1806" s="271">
        <v>612022</v>
      </c>
      <c r="B1806" s="271" t="s">
        <v>918</v>
      </c>
      <c r="C1806" s="272">
        <v>0</v>
      </c>
      <c r="D1806" s="272">
        <v>0</v>
      </c>
      <c r="E1806" s="272">
        <v>0</v>
      </c>
      <c r="F1806" s="272">
        <v>0</v>
      </c>
      <c r="G1806" s="272">
        <v>0</v>
      </c>
      <c r="H1806" s="272">
        <f t="shared" si="34"/>
        <v>0</v>
      </c>
      <c r="I1806" s="272">
        <v>0</v>
      </c>
    </row>
    <row r="1807" spans="1:9" hidden="1" x14ac:dyDescent="0.2">
      <c r="A1807" s="271">
        <v>612023</v>
      </c>
      <c r="B1807" s="271" t="s">
        <v>919</v>
      </c>
      <c r="C1807" s="272">
        <v>0</v>
      </c>
      <c r="D1807" s="272">
        <v>0</v>
      </c>
      <c r="E1807" s="272">
        <v>0</v>
      </c>
      <c r="F1807" s="272">
        <v>0</v>
      </c>
      <c r="G1807" s="272">
        <v>0</v>
      </c>
      <c r="H1807" s="272">
        <f t="shared" si="34"/>
        <v>0</v>
      </c>
      <c r="I1807" s="272">
        <v>0</v>
      </c>
    </row>
    <row r="1808" spans="1:9" hidden="1" x14ac:dyDescent="0.2">
      <c r="A1808" s="271">
        <v>612024</v>
      </c>
      <c r="B1808" s="271" t="s">
        <v>920</v>
      </c>
      <c r="C1808" s="272">
        <v>0</v>
      </c>
      <c r="D1808" s="272">
        <v>0</v>
      </c>
      <c r="E1808" s="272">
        <v>0</v>
      </c>
      <c r="F1808" s="272">
        <v>0</v>
      </c>
      <c r="G1808" s="272">
        <v>0</v>
      </c>
      <c r="H1808" s="272">
        <f t="shared" si="34"/>
        <v>0</v>
      </c>
      <c r="I1808" s="272">
        <v>0</v>
      </c>
    </row>
    <row r="1809" spans="1:9" hidden="1" x14ac:dyDescent="0.2">
      <c r="A1809" s="271">
        <v>612025</v>
      </c>
      <c r="B1809" s="271" t="s">
        <v>921</v>
      </c>
      <c r="C1809" s="272">
        <v>0</v>
      </c>
      <c r="D1809" s="272">
        <v>0</v>
      </c>
      <c r="E1809" s="272">
        <v>0</v>
      </c>
      <c r="F1809" s="272">
        <v>0</v>
      </c>
      <c r="G1809" s="272">
        <v>0</v>
      </c>
      <c r="H1809" s="272">
        <f t="shared" si="34"/>
        <v>0</v>
      </c>
      <c r="I1809" s="272">
        <v>0</v>
      </c>
    </row>
    <row r="1810" spans="1:9" hidden="1" x14ac:dyDescent="0.2">
      <c r="A1810" s="271">
        <v>612026</v>
      </c>
      <c r="B1810" s="271" t="s">
        <v>922</v>
      </c>
      <c r="C1810" s="272">
        <v>0</v>
      </c>
      <c r="D1810" s="272">
        <v>0</v>
      </c>
      <c r="E1810" s="272">
        <v>0</v>
      </c>
      <c r="F1810" s="272">
        <v>0</v>
      </c>
      <c r="G1810" s="272">
        <v>0</v>
      </c>
      <c r="H1810" s="272">
        <f t="shared" si="34"/>
        <v>0</v>
      </c>
      <c r="I1810" s="272">
        <v>0</v>
      </c>
    </row>
    <row r="1811" spans="1:9" hidden="1" x14ac:dyDescent="0.2">
      <c r="A1811" s="271">
        <v>612027</v>
      </c>
      <c r="B1811" s="271" t="s">
        <v>923</v>
      </c>
      <c r="C1811" s="272">
        <v>0</v>
      </c>
      <c r="D1811" s="272">
        <v>0</v>
      </c>
      <c r="E1811" s="272">
        <v>0</v>
      </c>
      <c r="F1811" s="272">
        <v>0</v>
      </c>
      <c r="G1811" s="272">
        <v>0</v>
      </c>
      <c r="H1811" s="272">
        <f t="shared" si="34"/>
        <v>0</v>
      </c>
      <c r="I1811" s="272">
        <v>0</v>
      </c>
    </row>
    <row r="1812" spans="1:9" hidden="1" x14ac:dyDescent="0.2">
      <c r="A1812" s="271">
        <v>612028</v>
      </c>
      <c r="B1812" s="271" t="s">
        <v>1370</v>
      </c>
      <c r="C1812" s="272">
        <v>0</v>
      </c>
      <c r="D1812" s="272">
        <v>0</v>
      </c>
      <c r="E1812" s="272">
        <v>0</v>
      </c>
      <c r="F1812" s="272">
        <v>0</v>
      </c>
      <c r="G1812" s="272">
        <v>0</v>
      </c>
      <c r="H1812" s="272">
        <f t="shared" si="34"/>
        <v>0</v>
      </c>
      <c r="I1812" s="272">
        <v>0</v>
      </c>
    </row>
    <row r="1813" spans="1:9" hidden="1" x14ac:dyDescent="0.2">
      <c r="A1813" s="271">
        <v>612029</v>
      </c>
      <c r="B1813" s="271" t="s">
        <v>925</v>
      </c>
      <c r="C1813" s="272">
        <v>0</v>
      </c>
      <c r="D1813" s="272">
        <v>0</v>
      </c>
      <c r="E1813" s="272">
        <v>0</v>
      </c>
      <c r="F1813" s="272">
        <v>0</v>
      </c>
      <c r="G1813" s="272">
        <v>0</v>
      </c>
      <c r="H1813" s="272">
        <f t="shared" si="34"/>
        <v>0</v>
      </c>
      <c r="I1813" s="272">
        <v>0</v>
      </c>
    </row>
    <row r="1814" spans="1:9" hidden="1" x14ac:dyDescent="0.2">
      <c r="A1814" s="271">
        <v>612030</v>
      </c>
      <c r="B1814" s="271" t="s">
        <v>926</v>
      </c>
      <c r="C1814" s="272">
        <v>0</v>
      </c>
      <c r="D1814" s="272">
        <v>0</v>
      </c>
      <c r="E1814" s="272">
        <v>0</v>
      </c>
      <c r="F1814" s="272">
        <v>0</v>
      </c>
      <c r="G1814" s="272">
        <v>0</v>
      </c>
      <c r="H1814" s="272">
        <f t="shared" si="34"/>
        <v>0</v>
      </c>
      <c r="I1814" s="272">
        <v>0</v>
      </c>
    </row>
    <row r="1815" spans="1:9" hidden="1" x14ac:dyDescent="0.2">
      <c r="A1815" s="271">
        <v>612031</v>
      </c>
      <c r="B1815" s="271" t="s">
        <v>927</v>
      </c>
      <c r="C1815" s="272">
        <v>0</v>
      </c>
      <c r="D1815" s="272">
        <v>0</v>
      </c>
      <c r="E1815" s="272">
        <v>0</v>
      </c>
      <c r="F1815" s="272">
        <v>0</v>
      </c>
      <c r="G1815" s="272">
        <v>0</v>
      </c>
      <c r="H1815" s="272">
        <f t="shared" si="34"/>
        <v>0</v>
      </c>
      <c r="I1815" s="272">
        <v>0</v>
      </c>
    </row>
    <row r="1816" spans="1:9" hidden="1" x14ac:dyDescent="0.2">
      <c r="A1816" s="271">
        <v>612032</v>
      </c>
      <c r="B1816" s="271" t="s">
        <v>928</v>
      </c>
      <c r="C1816" s="272">
        <v>0</v>
      </c>
      <c r="D1816" s="272">
        <v>0</v>
      </c>
      <c r="E1816" s="272">
        <v>0</v>
      </c>
      <c r="F1816" s="272">
        <v>0</v>
      </c>
      <c r="G1816" s="272">
        <v>0</v>
      </c>
      <c r="H1816" s="272">
        <f t="shared" si="34"/>
        <v>0</v>
      </c>
      <c r="I1816" s="272">
        <v>0</v>
      </c>
    </row>
    <row r="1817" spans="1:9" hidden="1" x14ac:dyDescent="0.2">
      <c r="A1817" s="271">
        <v>612033</v>
      </c>
      <c r="B1817" s="271" t="s">
        <v>929</v>
      </c>
      <c r="C1817" s="272">
        <v>0</v>
      </c>
      <c r="D1817" s="272">
        <v>0</v>
      </c>
      <c r="E1817" s="272">
        <v>0</v>
      </c>
      <c r="F1817" s="272">
        <v>0</v>
      </c>
      <c r="G1817" s="272">
        <v>0</v>
      </c>
      <c r="H1817" s="272">
        <f t="shared" si="34"/>
        <v>0</v>
      </c>
      <c r="I1817" s="272">
        <v>0</v>
      </c>
    </row>
    <row r="1818" spans="1:9" hidden="1" x14ac:dyDescent="0.2">
      <c r="A1818" s="271">
        <v>612034</v>
      </c>
      <c r="B1818" s="271" t="s">
        <v>930</v>
      </c>
      <c r="C1818" s="272">
        <v>0</v>
      </c>
      <c r="D1818" s="272">
        <v>0</v>
      </c>
      <c r="E1818" s="272">
        <v>0</v>
      </c>
      <c r="F1818" s="272">
        <v>0</v>
      </c>
      <c r="G1818" s="272">
        <v>0</v>
      </c>
      <c r="H1818" s="272">
        <f t="shared" si="34"/>
        <v>0</v>
      </c>
      <c r="I1818" s="272">
        <v>0</v>
      </c>
    </row>
    <row r="1819" spans="1:9" hidden="1" x14ac:dyDescent="0.2">
      <c r="A1819" s="271">
        <v>612035</v>
      </c>
      <c r="B1819" s="271" t="s">
        <v>931</v>
      </c>
      <c r="C1819" s="272">
        <v>0</v>
      </c>
      <c r="D1819" s="272">
        <v>0</v>
      </c>
      <c r="E1819" s="272">
        <v>0</v>
      </c>
      <c r="F1819" s="272">
        <v>0</v>
      </c>
      <c r="G1819" s="272">
        <v>0</v>
      </c>
      <c r="H1819" s="272">
        <f t="shared" si="34"/>
        <v>0</v>
      </c>
      <c r="I1819" s="272">
        <v>0</v>
      </c>
    </row>
    <row r="1820" spans="1:9" hidden="1" x14ac:dyDescent="0.2">
      <c r="A1820" s="271">
        <v>612036</v>
      </c>
      <c r="B1820" s="271" t="s">
        <v>932</v>
      </c>
      <c r="C1820" s="272">
        <v>0</v>
      </c>
      <c r="D1820" s="272">
        <v>0</v>
      </c>
      <c r="E1820" s="272">
        <v>0</v>
      </c>
      <c r="F1820" s="272">
        <v>0</v>
      </c>
      <c r="G1820" s="272">
        <v>0</v>
      </c>
      <c r="H1820" s="272">
        <f t="shared" si="34"/>
        <v>0</v>
      </c>
      <c r="I1820" s="272">
        <v>0</v>
      </c>
    </row>
    <row r="1821" spans="1:9" hidden="1" x14ac:dyDescent="0.2">
      <c r="A1821" s="271">
        <v>612037</v>
      </c>
      <c r="B1821" s="271" t="s">
        <v>933</v>
      </c>
      <c r="C1821" s="272">
        <v>0</v>
      </c>
      <c r="D1821" s="272">
        <v>0</v>
      </c>
      <c r="E1821" s="272">
        <v>0</v>
      </c>
      <c r="F1821" s="272">
        <v>0</v>
      </c>
      <c r="G1821" s="272">
        <v>0</v>
      </c>
      <c r="H1821" s="272">
        <f t="shared" si="34"/>
        <v>0</v>
      </c>
      <c r="I1821" s="272">
        <v>0</v>
      </c>
    </row>
    <row r="1822" spans="1:9" hidden="1" x14ac:dyDescent="0.2">
      <c r="A1822" s="271">
        <v>612038</v>
      </c>
      <c r="B1822" s="271" t="s">
        <v>934</v>
      </c>
      <c r="C1822" s="272">
        <v>0</v>
      </c>
      <c r="D1822" s="272">
        <v>0</v>
      </c>
      <c r="E1822" s="272">
        <v>0</v>
      </c>
      <c r="F1822" s="272">
        <v>0</v>
      </c>
      <c r="G1822" s="272">
        <v>0</v>
      </c>
      <c r="H1822" s="272">
        <f t="shared" si="34"/>
        <v>0</v>
      </c>
      <c r="I1822" s="272">
        <v>0</v>
      </c>
    </row>
    <row r="1823" spans="1:9" hidden="1" x14ac:dyDescent="0.2">
      <c r="A1823" s="271">
        <v>612039</v>
      </c>
      <c r="B1823" s="271" t="s">
        <v>935</v>
      </c>
      <c r="C1823" s="272">
        <v>0</v>
      </c>
      <c r="D1823" s="272">
        <v>0</v>
      </c>
      <c r="E1823" s="272">
        <v>0</v>
      </c>
      <c r="F1823" s="272">
        <v>0</v>
      </c>
      <c r="G1823" s="272">
        <v>0</v>
      </c>
      <c r="H1823" s="272">
        <f t="shared" si="34"/>
        <v>0</v>
      </c>
      <c r="I1823" s="272">
        <v>0</v>
      </c>
    </row>
    <row r="1824" spans="1:9" hidden="1" x14ac:dyDescent="0.2">
      <c r="A1824" s="271">
        <v>612040</v>
      </c>
      <c r="B1824" s="271" t="s">
        <v>936</v>
      </c>
      <c r="C1824" s="272">
        <v>0</v>
      </c>
      <c r="D1824" s="272">
        <v>0</v>
      </c>
      <c r="E1824" s="272">
        <v>0</v>
      </c>
      <c r="F1824" s="272">
        <v>0</v>
      </c>
      <c r="G1824" s="272">
        <v>0</v>
      </c>
      <c r="H1824" s="272">
        <f t="shared" si="34"/>
        <v>0</v>
      </c>
      <c r="I1824" s="272">
        <v>0</v>
      </c>
    </row>
    <row r="1825" spans="1:9" hidden="1" x14ac:dyDescent="0.2">
      <c r="A1825" s="271">
        <v>612041</v>
      </c>
      <c r="B1825" s="271" t="s">
        <v>937</v>
      </c>
      <c r="C1825" s="272">
        <v>0</v>
      </c>
      <c r="D1825" s="272">
        <v>0</v>
      </c>
      <c r="E1825" s="272">
        <v>0</v>
      </c>
      <c r="F1825" s="272">
        <v>0</v>
      </c>
      <c r="G1825" s="272">
        <v>0</v>
      </c>
      <c r="H1825" s="272">
        <f t="shared" si="34"/>
        <v>0</v>
      </c>
      <c r="I1825" s="272">
        <v>0</v>
      </c>
    </row>
    <row r="1826" spans="1:9" hidden="1" x14ac:dyDescent="0.2">
      <c r="A1826" s="271">
        <v>612042</v>
      </c>
      <c r="B1826" s="271" t="s">
        <v>938</v>
      </c>
      <c r="C1826" s="272">
        <v>0</v>
      </c>
      <c r="D1826" s="272">
        <v>0</v>
      </c>
      <c r="E1826" s="272">
        <v>0</v>
      </c>
      <c r="F1826" s="272">
        <v>0</v>
      </c>
      <c r="G1826" s="272">
        <v>0</v>
      </c>
      <c r="H1826" s="272">
        <f t="shared" si="34"/>
        <v>0</v>
      </c>
      <c r="I1826" s="272">
        <v>0</v>
      </c>
    </row>
    <row r="1827" spans="1:9" hidden="1" x14ac:dyDescent="0.2">
      <c r="A1827" s="271">
        <v>612043</v>
      </c>
      <c r="B1827" s="271" t="s">
        <v>939</v>
      </c>
      <c r="C1827" s="272">
        <v>0</v>
      </c>
      <c r="D1827" s="272">
        <v>0</v>
      </c>
      <c r="E1827" s="272">
        <v>0</v>
      </c>
      <c r="F1827" s="272">
        <v>0</v>
      </c>
      <c r="G1827" s="272">
        <v>0</v>
      </c>
      <c r="H1827" s="272">
        <f t="shared" si="34"/>
        <v>0</v>
      </c>
      <c r="I1827" s="272">
        <v>0</v>
      </c>
    </row>
    <row r="1828" spans="1:9" hidden="1" x14ac:dyDescent="0.2">
      <c r="A1828" s="271">
        <v>612044</v>
      </c>
      <c r="B1828" s="271" t="s">
        <v>940</v>
      </c>
      <c r="C1828" s="272">
        <v>0</v>
      </c>
      <c r="D1828" s="272">
        <v>0</v>
      </c>
      <c r="E1828" s="272">
        <v>0</v>
      </c>
      <c r="F1828" s="272">
        <v>0</v>
      </c>
      <c r="G1828" s="272">
        <v>0</v>
      </c>
      <c r="H1828" s="272">
        <f t="shared" si="34"/>
        <v>0</v>
      </c>
      <c r="I1828" s="272">
        <v>0</v>
      </c>
    </row>
    <row r="1829" spans="1:9" hidden="1" x14ac:dyDescent="0.2">
      <c r="A1829" s="271">
        <v>612045</v>
      </c>
      <c r="B1829" s="271" t="s">
        <v>941</v>
      </c>
      <c r="C1829" s="272">
        <v>0</v>
      </c>
      <c r="D1829" s="272">
        <v>0</v>
      </c>
      <c r="E1829" s="272">
        <v>0</v>
      </c>
      <c r="F1829" s="272">
        <v>0</v>
      </c>
      <c r="G1829" s="272">
        <v>0</v>
      </c>
      <c r="H1829" s="272">
        <f t="shared" si="34"/>
        <v>0</v>
      </c>
      <c r="I1829" s="272">
        <v>0</v>
      </c>
    </row>
    <row r="1830" spans="1:9" hidden="1" x14ac:dyDescent="0.2">
      <c r="A1830" s="271">
        <v>612046</v>
      </c>
      <c r="B1830" s="271" t="s">
        <v>942</v>
      </c>
      <c r="C1830" s="272">
        <v>0</v>
      </c>
      <c r="D1830" s="272">
        <v>0</v>
      </c>
      <c r="E1830" s="272">
        <v>0</v>
      </c>
      <c r="F1830" s="272">
        <v>0</v>
      </c>
      <c r="G1830" s="272">
        <v>0</v>
      </c>
      <c r="H1830" s="272">
        <f t="shared" si="34"/>
        <v>0</v>
      </c>
      <c r="I1830" s="272">
        <v>0</v>
      </c>
    </row>
    <row r="1831" spans="1:9" hidden="1" x14ac:dyDescent="0.2">
      <c r="A1831" s="271">
        <v>612047</v>
      </c>
      <c r="B1831" s="271" t="s">
        <v>943</v>
      </c>
      <c r="C1831" s="272">
        <v>0</v>
      </c>
      <c r="D1831" s="272">
        <v>0</v>
      </c>
      <c r="E1831" s="272">
        <v>0</v>
      </c>
      <c r="F1831" s="272">
        <v>0</v>
      </c>
      <c r="G1831" s="272">
        <v>0</v>
      </c>
      <c r="H1831" s="272">
        <f t="shared" si="34"/>
        <v>0</v>
      </c>
      <c r="I1831" s="272">
        <v>0</v>
      </c>
    </row>
    <row r="1832" spans="1:9" hidden="1" x14ac:dyDescent="0.2">
      <c r="A1832" s="271">
        <v>612048</v>
      </c>
      <c r="B1832" s="271" t="s">
        <v>944</v>
      </c>
      <c r="C1832" s="272">
        <v>0</v>
      </c>
      <c r="D1832" s="272">
        <v>0</v>
      </c>
      <c r="E1832" s="272">
        <v>0</v>
      </c>
      <c r="F1832" s="272">
        <v>0</v>
      </c>
      <c r="G1832" s="272">
        <v>0</v>
      </c>
      <c r="H1832" s="272">
        <f t="shared" si="34"/>
        <v>0</v>
      </c>
      <c r="I1832" s="272">
        <v>0</v>
      </c>
    </row>
    <row r="1833" spans="1:9" hidden="1" x14ac:dyDescent="0.2">
      <c r="A1833" s="271">
        <v>612049</v>
      </c>
      <c r="B1833" s="271" t="s">
        <v>945</v>
      </c>
      <c r="C1833" s="272">
        <v>0</v>
      </c>
      <c r="D1833" s="272">
        <v>0</v>
      </c>
      <c r="E1833" s="272">
        <v>0</v>
      </c>
      <c r="F1833" s="272">
        <v>0</v>
      </c>
      <c r="G1833" s="272">
        <v>0</v>
      </c>
      <c r="H1833" s="272">
        <f t="shared" si="34"/>
        <v>0</v>
      </c>
      <c r="I1833" s="272">
        <v>0</v>
      </c>
    </row>
    <row r="1834" spans="1:9" hidden="1" x14ac:dyDescent="0.2">
      <c r="A1834" s="271">
        <v>612050</v>
      </c>
      <c r="B1834" s="271" t="s">
        <v>946</v>
      </c>
      <c r="C1834" s="272">
        <v>0</v>
      </c>
      <c r="D1834" s="272">
        <v>0</v>
      </c>
      <c r="E1834" s="272">
        <v>0</v>
      </c>
      <c r="F1834" s="272">
        <v>0</v>
      </c>
      <c r="G1834" s="272">
        <v>0</v>
      </c>
      <c r="H1834" s="272">
        <f t="shared" si="34"/>
        <v>0</v>
      </c>
      <c r="I1834" s="272">
        <v>0</v>
      </c>
    </row>
    <row r="1835" spans="1:9" hidden="1" x14ac:dyDescent="0.2">
      <c r="A1835" s="271">
        <v>612051</v>
      </c>
      <c r="B1835" s="271" t="s">
        <v>947</v>
      </c>
      <c r="C1835" s="272">
        <v>0</v>
      </c>
      <c r="D1835" s="272">
        <v>0</v>
      </c>
      <c r="E1835" s="272">
        <v>0</v>
      </c>
      <c r="F1835" s="272">
        <v>0</v>
      </c>
      <c r="G1835" s="272">
        <v>0</v>
      </c>
      <c r="H1835" s="272">
        <f t="shared" si="34"/>
        <v>0</v>
      </c>
      <c r="I1835" s="272">
        <v>0</v>
      </c>
    </row>
    <row r="1836" spans="1:9" hidden="1" x14ac:dyDescent="0.2">
      <c r="A1836" s="271">
        <v>612052</v>
      </c>
      <c r="B1836" s="271" t="s">
        <v>948</v>
      </c>
      <c r="C1836" s="272">
        <v>0</v>
      </c>
      <c r="D1836" s="272">
        <v>0</v>
      </c>
      <c r="E1836" s="272">
        <v>0</v>
      </c>
      <c r="F1836" s="272">
        <v>0</v>
      </c>
      <c r="G1836" s="272">
        <v>0</v>
      </c>
      <c r="H1836" s="272">
        <f t="shared" si="34"/>
        <v>0</v>
      </c>
      <c r="I1836" s="272">
        <v>0</v>
      </c>
    </row>
    <row r="1837" spans="1:9" hidden="1" x14ac:dyDescent="0.2">
      <c r="A1837" s="271">
        <v>612053</v>
      </c>
      <c r="B1837" s="271" t="s">
        <v>949</v>
      </c>
      <c r="C1837" s="272">
        <v>0</v>
      </c>
      <c r="D1837" s="272">
        <v>0</v>
      </c>
      <c r="E1837" s="272">
        <v>0</v>
      </c>
      <c r="F1837" s="272">
        <v>0</v>
      </c>
      <c r="G1837" s="272">
        <v>0</v>
      </c>
      <c r="H1837" s="272">
        <f t="shared" si="34"/>
        <v>0</v>
      </c>
      <c r="I1837" s="272">
        <v>0</v>
      </c>
    </row>
    <row r="1838" spans="1:9" hidden="1" x14ac:dyDescent="0.2">
      <c r="A1838" s="271">
        <v>612054</v>
      </c>
      <c r="B1838" s="271" t="s">
        <v>950</v>
      </c>
      <c r="C1838" s="272">
        <v>0</v>
      </c>
      <c r="D1838" s="272">
        <v>0</v>
      </c>
      <c r="E1838" s="272">
        <v>0</v>
      </c>
      <c r="F1838" s="272">
        <v>0</v>
      </c>
      <c r="G1838" s="272">
        <v>0</v>
      </c>
      <c r="H1838" s="272">
        <f t="shared" si="34"/>
        <v>0</v>
      </c>
      <c r="I1838" s="272">
        <v>0</v>
      </c>
    </row>
    <row r="1839" spans="1:9" hidden="1" x14ac:dyDescent="0.2">
      <c r="A1839" s="271">
        <v>612055</v>
      </c>
      <c r="B1839" s="271" t="s">
        <v>951</v>
      </c>
      <c r="C1839" s="272">
        <v>0</v>
      </c>
      <c r="D1839" s="272">
        <v>0</v>
      </c>
      <c r="E1839" s="272">
        <v>0</v>
      </c>
      <c r="F1839" s="272">
        <v>0</v>
      </c>
      <c r="G1839" s="272">
        <v>0</v>
      </c>
      <c r="H1839" s="272">
        <f t="shared" si="34"/>
        <v>0</v>
      </c>
      <c r="I1839" s="272">
        <v>0</v>
      </c>
    </row>
    <row r="1840" spans="1:9" hidden="1" x14ac:dyDescent="0.2">
      <c r="A1840" s="271">
        <v>612056</v>
      </c>
      <c r="B1840" s="271" t="s">
        <v>952</v>
      </c>
      <c r="C1840" s="272">
        <v>0</v>
      </c>
      <c r="D1840" s="272">
        <v>0</v>
      </c>
      <c r="E1840" s="272">
        <v>0</v>
      </c>
      <c r="F1840" s="272">
        <v>0</v>
      </c>
      <c r="G1840" s="272">
        <v>0</v>
      </c>
      <c r="H1840" s="272">
        <f t="shared" si="34"/>
        <v>0</v>
      </c>
      <c r="I1840" s="272">
        <v>0</v>
      </c>
    </row>
    <row r="1841" spans="1:9" hidden="1" x14ac:dyDescent="0.2">
      <c r="A1841" s="271">
        <v>612057</v>
      </c>
      <c r="B1841" s="271" t="s">
        <v>953</v>
      </c>
      <c r="C1841" s="272">
        <v>0</v>
      </c>
      <c r="D1841" s="272">
        <v>0</v>
      </c>
      <c r="E1841" s="272">
        <v>0</v>
      </c>
      <c r="F1841" s="272">
        <v>0</v>
      </c>
      <c r="G1841" s="272">
        <v>0</v>
      </c>
      <c r="H1841" s="272">
        <f t="shared" ref="H1841:H1904" si="35">+I1841/9*12</f>
        <v>0</v>
      </c>
      <c r="I1841" s="272">
        <v>0</v>
      </c>
    </row>
    <row r="1842" spans="1:9" hidden="1" x14ac:dyDescent="0.2">
      <c r="A1842" s="271">
        <v>612058</v>
      </c>
      <c r="B1842" s="271" t="s">
        <v>954</v>
      </c>
      <c r="C1842" s="272">
        <v>0</v>
      </c>
      <c r="D1842" s="272">
        <v>0</v>
      </c>
      <c r="E1842" s="272">
        <v>0</v>
      </c>
      <c r="F1842" s="272">
        <v>0</v>
      </c>
      <c r="G1842" s="272">
        <v>0</v>
      </c>
      <c r="H1842" s="272">
        <f t="shared" si="35"/>
        <v>0</v>
      </c>
      <c r="I1842" s="272">
        <v>0</v>
      </c>
    </row>
    <row r="1843" spans="1:9" hidden="1" x14ac:dyDescent="0.2">
      <c r="A1843" s="271">
        <v>612059</v>
      </c>
      <c r="B1843" s="271" t="s">
        <v>955</v>
      </c>
      <c r="C1843" s="272">
        <v>0</v>
      </c>
      <c r="D1843" s="272">
        <v>0</v>
      </c>
      <c r="E1843" s="272">
        <v>0</v>
      </c>
      <c r="F1843" s="272">
        <v>0</v>
      </c>
      <c r="G1843" s="272">
        <v>0</v>
      </c>
      <c r="H1843" s="272">
        <f t="shared" si="35"/>
        <v>0</v>
      </c>
      <c r="I1843" s="272">
        <v>0</v>
      </c>
    </row>
    <row r="1844" spans="1:9" hidden="1" x14ac:dyDescent="0.2">
      <c r="A1844" s="271">
        <v>612060</v>
      </c>
      <c r="B1844" s="271" t="s">
        <v>956</v>
      </c>
      <c r="C1844" s="272">
        <v>0</v>
      </c>
      <c r="D1844" s="272">
        <v>0</v>
      </c>
      <c r="E1844" s="272">
        <v>0</v>
      </c>
      <c r="F1844" s="272">
        <v>0</v>
      </c>
      <c r="G1844" s="272">
        <v>0</v>
      </c>
      <c r="H1844" s="272">
        <f t="shared" si="35"/>
        <v>0</v>
      </c>
      <c r="I1844" s="272">
        <v>0</v>
      </c>
    </row>
    <row r="1845" spans="1:9" hidden="1" x14ac:dyDescent="0.2">
      <c r="A1845" s="271">
        <v>612061</v>
      </c>
      <c r="B1845" s="271" t="s">
        <v>957</v>
      </c>
      <c r="C1845" s="272">
        <v>0</v>
      </c>
      <c r="D1845" s="272">
        <v>0</v>
      </c>
      <c r="E1845" s="272">
        <v>0</v>
      </c>
      <c r="F1845" s="272">
        <v>0</v>
      </c>
      <c r="G1845" s="272">
        <v>0</v>
      </c>
      <c r="H1845" s="272">
        <f t="shared" si="35"/>
        <v>0</v>
      </c>
      <c r="I1845" s="272">
        <v>0</v>
      </c>
    </row>
    <row r="1846" spans="1:9" hidden="1" x14ac:dyDescent="0.2">
      <c r="A1846" s="271">
        <v>612062</v>
      </c>
      <c r="B1846" s="271" t="s">
        <v>958</v>
      </c>
      <c r="C1846" s="272">
        <v>0</v>
      </c>
      <c r="D1846" s="272">
        <v>0</v>
      </c>
      <c r="E1846" s="272">
        <v>0</v>
      </c>
      <c r="F1846" s="272">
        <v>0</v>
      </c>
      <c r="G1846" s="272">
        <v>0</v>
      </c>
      <c r="H1846" s="272">
        <f t="shared" si="35"/>
        <v>0</v>
      </c>
      <c r="I1846" s="272">
        <v>0</v>
      </c>
    </row>
    <row r="1847" spans="1:9" hidden="1" x14ac:dyDescent="0.2">
      <c r="A1847" s="271">
        <v>612063</v>
      </c>
      <c r="B1847" s="271" t="s">
        <v>959</v>
      </c>
      <c r="C1847" s="272">
        <v>0</v>
      </c>
      <c r="D1847" s="272">
        <v>0</v>
      </c>
      <c r="E1847" s="272">
        <v>0</v>
      </c>
      <c r="F1847" s="272">
        <v>0</v>
      </c>
      <c r="G1847" s="272">
        <v>0</v>
      </c>
      <c r="H1847" s="272">
        <f t="shared" si="35"/>
        <v>0</v>
      </c>
      <c r="I1847" s="272">
        <v>0</v>
      </c>
    </row>
    <row r="1848" spans="1:9" hidden="1" x14ac:dyDescent="0.2">
      <c r="A1848" s="271">
        <v>612064</v>
      </c>
      <c r="B1848" s="271" t="s">
        <v>960</v>
      </c>
      <c r="C1848" s="272">
        <v>0</v>
      </c>
      <c r="D1848" s="272">
        <v>0</v>
      </c>
      <c r="E1848" s="272">
        <v>0</v>
      </c>
      <c r="F1848" s="272">
        <v>0</v>
      </c>
      <c r="G1848" s="272">
        <v>0</v>
      </c>
      <c r="H1848" s="272">
        <f t="shared" si="35"/>
        <v>0</v>
      </c>
      <c r="I1848" s="272">
        <v>0</v>
      </c>
    </row>
    <row r="1849" spans="1:9" hidden="1" x14ac:dyDescent="0.2">
      <c r="A1849" s="271">
        <v>612065</v>
      </c>
      <c r="B1849" s="271" t="s">
        <v>961</v>
      </c>
      <c r="C1849" s="272">
        <v>0</v>
      </c>
      <c r="D1849" s="272">
        <v>0</v>
      </c>
      <c r="E1849" s="272">
        <v>0</v>
      </c>
      <c r="F1849" s="272">
        <v>0</v>
      </c>
      <c r="G1849" s="272">
        <v>0</v>
      </c>
      <c r="H1849" s="272">
        <f t="shared" si="35"/>
        <v>0</v>
      </c>
      <c r="I1849" s="272">
        <v>0</v>
      </c>
    </row>
    <row r="1850" spans="1:9" hidden="1" x14ac:dyDescent="0.2">
      <c r="A1850" s="271">
        <v>612066</v>
      </c>
      <c r="B1850" s="271" t="s">
        <v>962</v>
      </c>
      <c r="C1850" s="272">
        <v>0</v>
      </c>
      <c r="D1850" s="272">
        <v>0</v>
      </c>
      <c r="E1850" s="272">
        <v>0</v>
      </c>
      <c r="F1850" s="272">
        <v>0</v>
      </c>
      <c r="G1850" s="272">
        <v>0</v>
      </c>
      <c r="H1850" s="272">
        <f t="shared" si="35"/>
        <v>0</v>
      </c>
      <c r="I1850" s="272">
        <v>0</v>
      </c>
    </row>
    <row r="1851" spans="1:9" hidden="1" x14ac:dyDescent="0.2">
      <c r="A1851" s="271">
        <v>612067</v>
      </c>
      <c r="B1851" s="271" t="s">
        <v>963</v>
      </c>
      <c r="C1851" s="272">
        <v>0</v>
      </c>
      <c r="D1851" s="272">
        <v>0</v>
      </c>
      <c r="E1851" s="272">
        <v>0</v>
      </c>
      <c r="F1851" s="272">
        <v>0</v>
      </c>
      <c r="G1851" s="272">
        <v>0</v>
      </c>
      <c r="H1851" s="272">
        <f t="shared" si="35"/>
        <v>0</v>
      </c>
      <c r="I1851" s="272">
        <v>0</v>
      </c>
    </row>
    <row r="1852" spans="1:9" hidden="1" x14ac:dyDescent="0.2">
      <c r="A1852" s="271">
        <v>612068</v>
      </c>
      <c r="B1852" s="271" t="s">
        <v>964</v>
      </c>
      <c r="C1852" s="272">
        <v>0</v>
      </c>
      <c r="D1852" s="272">
        <v>0</v>
      </c>
      <c r="E1852" s="272">
        <v>0</v>
      </c>
      <c r="F1852" s="272">
        <v>0</v>
      </c>
      <c r="G1852" s="272">
        <v>0</v>
      </c>
      <c r="H1852" s="272">
        <f t="shared" si="35"/>
        <v>0</v>
      </c>
      <c r="I1852" s="272">
        <v>0</v>
      </c>
    </row>
    <row r="1853" spans="1:9" hidden="1" x14ac:dyDescent="0.2">
      <c r="A1853" s="271">
        <v>612069</v>
      </c>
      <c r="B1853" s="271" t="s">
        <v>965</v>
      </c>
      <c r="C1853" s="272">
        <v>0</v>
      </c>
      <c r="D1853" s="272">
        <v>0</v>
      </c>
      <c r="E1853" s="272">
        <v>0</v>
      </c>
      <c r="F1853" s="272">
        <v>0</v>
      </c>
      <c r="G1853" s="272">
        <v>0</v>
      </c>
      <c r="H1853" s="272">
        <f t="shared" si="35"/>
        <v>0</v>
      </c>
      <c r="I1853" s="272">
        <v>0</v>
      </c>
    </row>
    <row r="1854" spans="1:9" hidden="1" x14ac:dyDescent="0.2">
      <c r="A1854" s="271">
        <v>612070</v>
      </c>
      <c r="B1854" s="271" t="s">
        <v>966</v>
      </c>
      <c r="C1854" s="272">
        <v>0</v>
      </c>
      <c r="D1854" s="272">
        <v>0</v>
      </c>
      <c r="E1854" s="272">
        <v>0</v>
      </c>
      <c r="F1854" s="272">
        <v>0</v>
      </c>
      <c r="G1854" s="272">
        <v>0</v>
      </c>
      <c r="H1854" s="272">
        <f t="shared" si="35"/>
        <v>0</v>
      </c>
      <c r="I1854" s="272">
        <v>0</v>
      </c>
    </row>
    <row r="1855" spans="1:9" hidden="1" x14ac:dyDescent="0.2">
      <c r="A1855" s="271">
        <v>612071</v>
      </c>
      <c r="B1855" s="271" t="s">
        <v>967</v>
      </c>
      <c r="C1855" s="272">
        <v>0</v>
      </c>
      <c r="D1855" s="272">
        <v>0</v>
      </c>
      <c r="E1855" s="272">
        <v>0</v>
      </c>
      <c r="F1855" s="272">
        <v>0</v>
      </c>
      <c r="G1855" s="272">
        <v>0</v>
      </c>
      <c r="H1855" s="272">
        <f t="shared" si="35"/>
        <v>0</v>
      </c>
      <c r="I1855" s="272">
        <v>0</v>
      </c>
    </row>
    <row r="1856" spans="1:9" hidden="1" x14ac:dyDescent="0.2">
      <c r="A1856" s="271">
        <v>612072</v>
      </c>
      <c r="B1856" s="271" t="s">
        <v>968</v>
      </c>
      <c r="C1856" s="272">
        <v>0</v>
      </c>
      <c r="D1856" s="272">
        <v>0</v>
      </c>
      <c r="E1856" s="272">
        <v>0</v>
      </c>
      <c r="F1856" s="272">
        <v>0</v>
      </c>
      <c r="G1856" s="272">
        <v>0</v>
      </c>
      <c r="H1856" s="272">
        <f t="shared" si="35"/>
        <v>0</v>
      </c>
      <c r="I1856" s="272">
        <v>0</v>
      </c>
    </row>
    <row r="1857" spans="1:9" hidden="1" x14ac:dyDescent="0.2">
      <c r="A1857" s="271">
        <v>612073</v>
      </c>
      <c r="B1857" s="271" t="s">
        <v>969</v>
      </c>
      <c r="C1857" s="272">
        <v>0</v>
      </c>
      <c r="D1857" s="272">
        <v>0</v>
      </c>
      <c r="E1857" s="272">
        <v>0</v>
      </c>
      <c r="F1857" s="272">
        <v>0</v>
      </c>
      <c r="G1857" s="272">
        <v>0</v>
      </c>
      <c r="H1857" s="272">
        <f t="shared" si="35"/>
        <v>0</v>
      </c>
      <c r="I1857" s="272">
        <v>0</v>
      </c>
    </row>
    <row r="1858" spans="1:9" hidden="1" x14ac:dyDescent="0.2">
      <c r="A1858" s="271">
        <v>612074</v>
      </c>
      <c r="B1858" s="271" t="s">
        <v>970</v>
      </c>
      <c r="C1858" s="272">
        <v>0</v>
      </c>
      <c r="D1858" s="272">
        <v>0</v>
      </c>
      <c r="E1858" s="272">
        <v>0</v>
      </c>
      <c r="F1858" s="272">
        <v>0</v>
      </c>
      <c r="G1858" s="272">
        <v>0</v>
      </c>
      <c r="H1858" s="272">
        <f t="shared" si="35"/>
        <v>0</v>
      </c>
      <c r="I1858" s="272">
        <v>0</v>
      </c>
    </row>
    <row r="1859" spans="1:9" hidden="1" x14ac:dyDescent="0.2">
      <c r="A1859" s="271">
        <v>612075</v>
      </c>
      <c r="B1859" s="271" t="s">
        <v>971</v>
      </c>
      <c r="C1859" s="272">
        <v>0</v>
      </c>
      <c r="D1859" s="272">
        <v>0</v>
      </c>
      <c r="E1859" s="272">
        <v>0</v>
      </c>
      <c r="F1859" s="272">
        <v>0</v>
      </c>
      <c r="G1859" s="272">
        <v>0</v>
      </c>
      <c r="H1859" s="272">
        <f t="shared" si="35"/>
        <v>0</v>
      </c>
      <c r="I1859" s="272">
        <v>0</v>
      </c>
    </row>
    <row r="1860" spans="1:9" hidden="1" x14ac:dyDescent="0.2">
      <c r="A1860" s="271">
        <v>612076</v>
      </c>
      <c r="B1860" s="271" t="s">
        <v>972</v>
      </c>
      <c r="C1860" s="272">
        <v>0</v>
      </c>
      <c r="D1860" s="272">
        <v>0</v>
      </c>
      <c r="E1860" s="272">
        <v>0</v>
      </c>
      <c r="F1860" s="272">
        <v>0</v>
      </c>
      <c r="G1860" s="272">
        <v>0</v>
      </c>
      <c r="H1860" s="272">
        <f t="shared" si="35"/>
        <v>0</v>
      </c>
      <c r="I1860" s="272">
        <v>0</v>
      </c>
    </row>
    <row r="1861" spans="1:9" hidden="1" x14ac:dyDescent="0.2">
      <c r="A1861" s="271">
        <v>612077</v>
      </c>
      <c r="B1861" s="271" t="s">
        <v>1371</v>
      </c>
      <c r="C1861" s="272">
        <v>0</v>
      </c>
      <c r="D1861" s="272">
        <v>0</v>
      </c>
      <c r="E1861" s="272">
        <v>0</v>
      </c>
      <c r="F1861" s="272">
        <v>0</v>
      </c>
      <c r="G1861" s="272">
        <v>0</v>
      </c>
      <c r="H1861" s="272">
        <f t="shared" si="35"/>
        <v>0</v>
      </c>
      <c r="I1861" s="272">
        <v>0</v>
      </c>
    </row>
    <row r="1862" spans="1:9" hidden="1" x14ac:dyDescent="0.2">
      <c r="A1862" s="271">
        <v>612078</v>
      </c>
      <c r="B1862" s="271" t="s">
        <v>974</v>
      </c>
      <c r="C1862" s="272">
        <v>0</v>
      </c>
      <c r="D1862" s="272">
        <v>0</v>
      </c>
      <c r="E1862" s="272">
        <v>0</v>
      </c>
      <c r="F1862" s="272">
        <v>0</v>
      </c>
      <c r="G1862" s="272">
        <v>0</v>
      </c>
      <c r="H1862" s="272">
        <f t="shared" si="35"/>
        <v>0</v>
      </c>
      <c r="I1862" s="272">
        <v>0</v>
      </c>
    </row>
    <row r="1863" spans="1:9" hidden="1" x14ac:dyDescent="0.2">
      <c r="A1863" s="271">
        <v>612079</v>
      </c>
      <c r="B1863" s="271" t="s">
        <v>975</v>
      </c>
      <c r="C1863" s="272">
        <v>0</v>
      </c>
      <c r="D1863" s="272">
        <v>0</v>
      </c>
      <c r="E1863" s="272">
        <v>0</v>
      </c>
      <c r="F1863" s="272">
        <v>0</v>
      </c>
      <c r="G1863" s="272">
        <v>0</v>
      </c>
      <c r="H1863" s="272">
        <f t="shared" si="35"/>
        <v>0</v>
      </c>
      <c r="I1863" s="272">
        <v>0</v>
      </c>
    </row>
    <row r="1864" spans="1:9" hidden="1" x14ac:dyDescent="0.2">
      <c r="A1864" s="271">
        <v>612080</v>
      </c>
      <c r="B1864" s="271" t="s">
        <v>976</v>
      </c>
      <c r="C1864" s="272">
        <v>0</v>
      </c>
      <c r="D1864" s="272">
        <v>0</v>
      </c>
      <c r="E1864" s="272">
        <v>0</v>
      </c>
      <c r="F1864" s="272">
        <v>0</v>
      </c>
      <c r="G1864" s="272">
        <v>0</v>
      </c>
      <c r="H1864" s="272">
        <f t="shared" si="35"/>
        <v>0</v>
      </c>
      <c r="I1864" s="272">
        <v>0</v>
      </c>
    </row>
    <row r="1865" spans="1:9" hidden="1" x14ac:dyDescent="0.2">
      <c r="A1865" s="271">
        <v>612081</v>
      </c>
      <c r="B1865" s="271" t="s">
        <v>977</v>
      </c>
      <c r="C1865" s="272">
        <v>0</v>
      </c>
      <c r="D1865" s="272">
        <v>0</v>
      </c>
      <c r="E1865" s="272">
        <v>0</v>
      </c>
      <c r="F1865" s="272">
        <v>0</v>
      </c>
      <c r="G1865" s="272">
        <v>0</v>
      </c>
      <c r="H1865" s="272">
        <f t="shared" si="35"/>
        <v>0</v>
      </c>
      <c r="I1865" s="272">
        <v>0</v>
      </c>
    </row>
    <row r="1866" spans="1:9" hidden="1" x14ac:dyDescent="0.2">
      <c r="A1866" s="271">
        <v>612082</v>
      </c>
      <c r="B1866" s="271" t="s">
        <v>978</v>
      </c>
      <c r="C1866" s="272">
        <v>0</v>
      </c>
      <c r="D1866" s="272">
        <v>0</v>
      </c>
      <c r="E1866" s="272">
        <v>0</v>
      </c>
      <c r="F1866" s="272">
        <v>0</v>
      </c>
      <c r="G1866" s="272">
        <v>0</v>
      </c>
      <c r="H1866" s="272">
        <f t="shared" si="35"/>
        <v>0</v>
      </c>
      <c r="I1866" s="272">
        <v>0</v>
      </c>
    </row>
    <row r="1867" spans="1:9" hidden="1" x14ac:dyDescent="0.2">
      <c r="A1867" s="271">
        <v>612083</v>
      </c>
      <c r="B1867" s="271" t="s">
        <v>979</v>
      </c>
      <c r="C1867" s="272">
        <v>0</v>
      </c>
      <c r="D1867" s="272">
        <v>0</v>
      </c>
      <c r="E1867" s="272">
        <v>0</v>
      </c>
      <c r="F1867" s="272">
        <v>0</v>
      </c>
      <c r="G1867" s="272">
        <v>0</v>
      </c>
      <c r="H1867" s="272">
        <f t="shared" si="35"/>
        <v>0</v>
      </c>
      <c r="I1867" s="272">
        <v>0</v>
      </c>
    </row>
    <row r="1868" spans="1:9" hidden="1" x14ac:dyDescent="0.2">
      <c r="A1868" s="271">
        <v>612084</v>
      </c>
      <c r="B1868" s="271" t="s">
        <v>980</v>
      </c>
      <c r="C1868" s="272">
        <v>0</v>
      </c>
      <c r="D1868" s="272">
        <v>0</v>
      </c>
      <c r="E1868" s="272">
        <v>0</v>
      </c>
      <c r="F1868" s="272">
        <v>0</v>
      </c>
      <c r="G1868" s="272">
        <v>0</v>
      </c>
      <c r="H1868" s="272">
        <f t="shared" si="35"/>
        <v>0</v>
      </c>
      <c r="I1868" s="272">
        <v>0</v>
      </c>
    </row>
    <row r="1869" spans="1:9" hidden="1" x14ac:dyDescent="0.2">
      <c r="A1869" s="271">
        <v>612085</v>
      </c>
      <c r="B1869" s="271" t="s">
        <v>981</v>
      </c>
      <c r="C1869" s="272">
        <v>0</v>
      </c>
      <c r="D1869" s="272">
        <v>0</v>
      </c>
      <c r="E1869" s="272">
        <v>0</v>
      </c>
      <c r="F1869" s="272">
        <v>0</v>
      </c>
      <c r="G1869" s="272">
        <v>0</v>
      </c>
      <c r="H1869" s="272">
        <f t="shared" si="35"/>
        <v>0</v>
      </c>
      <c r="I1869" s="272">
        <v>0</v>
      </c>
    </row>
    <row r="1870" spans="1:9" hidden="1" x14ac:dyDescent="0.2">
      <c r="A1870" s="271">
        <v>612086</v>
      </c>
      <c r="B1870" s="271" t="s">
        <v>982</v>
      </c>
      <c r="C1870" s="272">
        <v>0</v>
      </c>
      <c r="D1870" s="272">
        <v>0</v>
      </c>
      <c r="E1870" s="272">
        <v>0</v>
      </c>
      <c r="F1870" s="272">
        <v>0</v>
      </c>
      <c r="G1870" s="272">
        <v>0</v>
      </c>
      <c r="H1870" s="272">
        <f t="shared" si="35"/>
        <v>0</v>
      </c>
      <c r="I1870" s="272">
        <v>0</v>
      </c>
    </row>
    <row r="1871" spans="1:9" hidden="1" x14ac:dyDescent="0.2">
      <c r="A1871" s="271">
        <v>612087</v>
      </c>
      <c r="B1871" s="271" t="s">
        <v>983</v>
      </c>
      <c r="C1871" s="272">
        <v>0</v>
      </c>
      <c r="D1871" s="272">
        <v>0</v>
      </c>
      <c r="E1871" s="272">
        <v>0</v>
      </c>
      <c r="F1871" s="272">
        <v>0</v>
      </c>
      <c r="G1871" s="272">
        <v>0</v>
      </c>
      <c r="H1871" s="272">
        <f t="shared" si="35"/>
        <v>0</v>
      </c>
      <c r="I1871" s="272">
        <v>0</v>
      </c>
    </row>
    <row r="1872" spans="1:9" hidden="1" x14ac:dyDescent="0.2">
      <c r="A1872" s="271">
        <v>612088</v>
      </c>
      <c r="B1872" s="271" t="s">
        <v>984</v>
      </c>
      <c r="C1872" s="272">
        <v>0</v>
      </c>
      <c r="D1872" s="272">
        <v>0</v>
      </c>
      <c r="E1872" s="272">
        <v>0</v>
      </c>
      <c r="F1872" s="272">
        <v>0</v>
      </c>
      <c r="G1872" s="272">
        <v>0</v>
      </c>
      <c r="H1872" s="272">
        <f t="shared" si="35"/>
        <v>0</v>
      </c>
      <c r="I1872" s="272">
        <v>0</v>
      </c>
    </row>
    <row r="1873" spans="1:9" hidden="1" x14ac:dyDescent="0.2">
      <c r="A1873" s="271">
        <v>612089</v>
      </c>
      <c r="B1873" s="271" t="s">
        <v>985</v>
      </c>
      <c r="C1873" s="272">
        <v>0</v>
      </c>
      <c r="D1873" s="272">
        <v>0</v>
      </c>
      <c r="E1873" s="272">
        <v>0</v>
      </c>
      <c r="F1873" s="272">
        <v>0</v>
      </c>
      <c r="G1873" s="272">
        <v>0</v>
      </c>
      <c r="H1873" s="272">
        <f t="shared" si="35"/>
        <v>0</v>
      </c>
      <c r="I1873" s="272">
        <v>0</v>
      </c>
    </row>
    <row r="1874" spans="1:9" hidden="1" x14ac:dyDescent="0.2">
      <c r="A1874" s="271">
        <v>612090</v>
      </c>
      <c r="B1874" s="271" t="s">
        <v>986</v>
      </c>
      <c r="C1874" s="272">
        <v>0</v>
      </c>
      <c r="D1874" s="272">
        <v>0</v>
      </c>
      <c r="E1874" s="272">
        <v>0</v>
      </c>
      <c r="F1874" s="272">
        <v>0</v>
      </c>
      <c r="G1874" s="272">
        <v>0</v>
      </c>
      <c r="H1874" s="272">
        <f t="shared" si="35"/>
        <v>0</v>
      </c>
      <c r="I1874" s="272">
        <v>0</v>
      </c>
    </row>
    <row r="1875" spans="1:9" hidden="1" x14ac:dyDescent="0.2">
      <c r="A1875" s="271">
        <v>612091</v>
      </c>
      <c r="B1875" s="271" t="s">
        <v>987</v>
      </c>
      <c r="C1875" s="272">
        <v>0</v>
      </c>
      <c r="D1875" s="272">
        <v>0</v>
      </c>
      <c r="E1875" s="272">
        <v>0</v>
      </c>
      <c r="F1875" s="272">
        <v>0</v>
      </c>
      <c r="G1875" s="272">
        <v>0</v>
      </c>
      <c r="H1875" s="272">
        <f t="shared" si="35"/>
        <v>0</v>
      </c>
      <c r="I1875" s="272">
        <v>0</v>
      </c>
    </row>
    <row r="1876" spans="1:9" hidden="1" x14ac:dyDescent="0.2">
      <c r="A1876" s="271">
        <v>612095</v>
      </c>
      <c r="B1876" s="271" t="s">
        <v>988</v>
      </c>
      <c r="C1876" s="272">
        <v>0</v>
      </c>
      <c r="D1876" s="272">
        <v>0</v>
      </c>
      <c r="E1876" s="272">
        <v>0</v>
      </c>
      <c r="F1876" s="272">
        <v>0</v>
      </c>
      <c r="G1876" s="272">
        <v>0</v>
      </c>
      <c r="H1876" s="272">
        <f t="shared" si="35"/>
        <v>0</v>
      </c>
      <c r="I1876" s="272">
        <v>0</v>
      </c>
    </row>
    <row r="1877" spans="1:9" hidden="1" x14ac:dyDescent="0.2">
      <c r="A1877" s="269">
        <v>612500</v>
      </c>
      <c r="B1877" s="269" t="s">
        <v>989</v>
      </c>
      <c r="C1877" s="270">
        <v>0</v>
      </c>
      <c r="D1877" s="270">
        <v>0</v>
      </c>
      <c r="E1877" s="270">
        <v>0</v>
      </c>
      <c r="F1877" s="270">
        <v>0</v>
      </c>
      <c r="G1877" s="270">
        <v>0</v>
      </c>
      <c r="H1877" s="270">
        <f t="shared" si="35"/>
        <v>0</v>
      </c>
      <c r="I1877" s="270">
        <v>0</v>
      </c>
    </row>
    <row r="1878" spans="1:9" hidden="1" x14ac:dyDescent="0.2">
      <c r="A1878" s="271">
        <v>612505</v>
      </c>
      <c r="B1878" s="271" t="s">
        <v>990</v>
      </c>
      <c r="C1878" s="272">
        <v>0</v>
      </c>
      <c r="D1878" s="272">
        <v>0</v>
      </c>
      <c r="E1878" s="272">
        <v>0</v>
      </c>
      <c r="F1878" s="272">
        <v>0</v>
      </c>
      <c r="G1878" s="272">
        <v>0</v>
      </c>
      <c r="H1878" s="272">
        <f t="shared" si="35"/>
        <v>0</v>
      </c>
      <c r="I1878" s="272">
        <v>0</v>
      </c>
    </row>
    <row r="1879" spans="1:9" hidden="1" x14ac:dyDescent="0.2">
      <c r="A1879" s="271">
        <v>612510</v>
      </c>
      <c r="B1879" s="271" t="s">
        <v>991</v>
      </c>
      <c r="C1879" s="272">
        <v>0</v>
      </c>
      <c r="D1879" s="272">
        <v>0</v>
      </c>
      <c r="E1879" s="272">
        <v>0</v>
      </c>
      <c r="F1879" s="272">
        <v>0</v>
      </c>
      <c r="G1879" s="272">
        <v>0</v>
      </c>
      <c r="H1879" s="272">
        <f t="shared" si="35"/>
        <v>0</v>
      </c>
      <c r="I1879" s="272">
        <v>0</v>
      </c>
    </row>
    <row r="1880" spans="1:9" hidden="1" x14ac:dyDescent="0.2">
      <c r="A1880" s="271">
        <v>612515</v>
      </c>
      <c r="B1880" s="271" t="s">
        <v>992</v>
      </c>
      <c r="C1880" s="272">
        <v>0</v>
      </c>
      <c r="D1880" s="272">
        <v>0</v>
      </c>
      <c r="E1880" s="272">
        <v>0</v>
      </c>
      <c r="F1880" s="272">
        <v>0</v>
      </c>
      <c r="G1880" s="272">
        <v>0</v>
      </c>
      <c r="H1880" s="272">
        <f t="shared" si="35"/>
        <v>0</v>
      </c>
      <c r="I1880" s="272">
        <v>0</v>
      </c>
    </row>
    <row r="1881" spans="1:9" hidden="1" x14ac:dyDescent="0.2">
      <c r="A1881" s="271">
        <v>612595</v>
      </c>
      <c r="B1881" s="271" t="s">
        <v>883</v>
      </c>
      <c r="C1881" s="272">
        <v>0</v>
      </c>
      <c r="D1881" s="272">
        <v>0</v>
      </c>
      <c r="E1881" s="272">
        <v>0</v>
      </c>
      <c r="F1881" s="272">
        <v>0</v>
      </c>
      <c r="G1881" s="272">
        <v>0</v>
      </c>
      <c r="H1881" s="272">
        <f t="shared" si="35"/>
        <v>0</v>
      </c>
      <c r="I1881" s="272">
        <v>0</v>
      </c>
    </row>
    <row r="1882" spans="1:9" hidden="1" x14ac:dyDescent="0.2">
      <c r="A1882" s="269">
        <v>613000</v>
      </c>
      <c r="B1882" s="269" t="s">
        <v>993</v>
      </c>
      <c r="C1882" s="270">
        <v>0</v>
      </c>
      <c r="D1882" s="270">
        <v>0</v>
      </c>
      <c r="E1882" s="270">
        <v>0</v>
      </c>
      <c r="F1882" s="270">
        <v>0</v>
      </c>
      <c r="G1882" s="270">
        <v>0</v>
      </c>
      <c r="H1882" s="270">
        <f t="shared" si="35"/>
        <v>0</v>
      </c>
      <c r="I1882" s="270">
        <v>0</v>
      </c>
    </row>
    <row r="1883" spans="1:9" hidden="1" x14ac:dyDescent="0.2">
      <c r="A1883" s="271">
        <v>613005</v>
      </c>
      <c r="B1883" s="271" t="s">
        <v>994</v>
      </c>
      <c r="C1883" s="272">
        <v>0</v>
      </c>
      <c r="D1883" s="272">
        <v>0</v>
      </c>
      <c r="E1883" s="272">
        <v>0</v>
      </c>
      <c r="F1883" s="272">
        <v>0</v>
      </c>
      <c r="G1883" s="272">
        <v>0</v>
      </c>
      <c r="H1883" s="272">
        <f t="shared" si="35"/>
        <v>0</v>
      </c>
      <c r="I1883" s="272">
        <v>0</v>
      </c>
    </row>
    <row r="1884" spans="1:9" hidden="1" x14ac:dyDescent="0.2">
      <c r="A1884" s="271">
        <v>613010</v>
      </c>
      <c r="B1884" s="271" t="s">
        <v>995</v>
      </c>
      <c r="C1884" s="272">
        <v>0</v>
      </c>
      <c r="D1884" s="272">
        <v>0</v>
      </c>
      <c r="E1884" s="272">
        <v>0</v>
      </c>
      <c r="F1884" s="272">
        <v>0</v>
      </c>
      <c r="G1884" s="272">
        <v>0</v>
      </c>
      <c r="H1884" s="272">
        <f t="shared" si="35"/>
        <v>0</v>
      </c>
      <c r="I1884" s="272">
        <v>0</v>
      </c>
    </row>
    <row r="1885" spans="1:9" hidden="1" x14ac:dyDescent="0.2">
      <c r="A1885" s="271">
        <v>613015</v>
      </c>
      <c r="B1885" s="271" t="s">
        <v>996</v>
      </c>
      <c r="C1885" s="272">
        <v>0</v>
      </c>
      <c r="D1885" s="272">
        <v>0</v>
      </c>
      <c r="E1885" s="272">
        <v>0</v>
      </c>
      <c r="F1885" s="272">
        <v>0</v>
      </c>
      <c r="G1885" s="272">
        <v>0</v>
      </c>
      <c r="H1885" s="272">
        <f t="shared" si="35"/>
        <v>0</v>
      </c>
      <c r="I1885" s="272">
        <v>0</v>
      </c>
    </row>
    <row r="1886" spans="1:9" hidden="1" x14ac:dyDescent="0.2">
      <c r="A1886" s="271">
        <v>613020</v>
      </c>
      <c r="B1886" s="271" t="s">
        <v>997</v>
      </c>
      <c r="C1886" s="272">
        <v>0</v>
      </c>
      <c r="D1886" s="272">
        <v>0</v>
      </c>
      <c r="E1886" s="272">
        <v>0</v>
      </c>
      <c r="F1886" s="272">
        <v>0</v>
      </c>
      <c r="G1886" s="272">
        <v>0</v>
      </c>
      <c r="H1886" s="272">
        <f t="shared" si="35"/>
        <v>0</v>
      </c>
      <c r="I1886" s="272">
        <v>0</v>
      </c>
    </row>
    <row r="1887" spans="1:9" hidden="1" x14ac:dyDescent="0.2">
      <c r="A1887" s="271">
        <v>613025</v>
      </c>
      <c r="B1887" s="271" t="s">
        <v>998</v>
      </c>
      <c r="C1887" s="272">
        <v>0</v>
      </c>
      <c r="D1887" s="272">
        <v>0</v>
      </c>
      <c r="E1887" s="272">
        <v>0</v>
      </c>
      <c r="F1887" s="272">
        <v>0</v>
      </c>
      <c r="G1887" s="272">
        <v>0</v>
      </c>
      <c r="H1887" s="272">
        <f t="shared" si="35"/>
        <v>0</v>
      </c>
      <c r="I1887" s="272">
        <v>0</v>
      </c>
    </row>
    <row r="1888" spans="1:9" hidden="1" x14ac:dyDescent="0.2">
      <c r="A1888" s="271">
        <v>613095</v>
      </c>
      <c r="B1888" s="271" t="s">
        <v>883</v>
      </c>
      <c r="C1888" s="272">
        <v>0</v>
      </c>
      <c r="D1888" s="272">
        <v>0</v>
      </c>
      <c r="E1888" s="272">
        <v>0</v>
      </c>
      <c r="F1888" s="272">
        <v>0</v>
      </c>
      <c r="G1888" s="272">
        <v>0</v>
      </c>
      <c r="H1888" s="272">
        <f t="shared" si="35"/>
        <v>0</v>
      </c>
      <c r="I1888" s="272">
        <v>0</v>
      </c>
    </row>
    <row r="1889" spans="1:9" hidden="1" x14ac:dyDescent="0.2">
      <c r="A1889" s="269">
        <v>613500</v>
      </c>
      <c r="B1889" s="269" t="s">
        <v>999</v>
      </c>
      <c r="C1889" s="270">
        <v>0</v>
      </c>
      <c r="D1889" s="270">
        <v>0</v>
      </c>
      <c r="E1889" s="270">
        <v>0</v>
      </c>
      <c r="F1889" s="270">
        <v>0</v>
      </c>
      <c r="G1889" s="270">
        <v>0</v>
      </c>
      <c r="H1889" s="270">
        <f t="shared" si="35"/>
        <v>0</v>
      </c>
      <c r="I1889" s="270">
        <v>0</v>
      </c>
    </row>
    <row r="1890" spans="1:9" hidden="1" x14ac:dyDescent="0.2">
      <c r="A1890" s="271">
        <v>613502</v>
      </c>
      <c r="B1890" s="271" t="s">
        <v>1000</v>
      </c>
      <c r="C1890" s="272">
        <v>0</v>
      </c>
      <c r="D1890" s="272">
        <v>0</v>
      </c>
      <c r="E1890" s="272">
        <v>0</v>
      </c>
      <c r="F1890" s="272">
        <v>0</v>
      </c>
      <c r="G1890" s="272">
        <v>0</v>
      </c>
      <c r="H1890" s="272">
        <f t="shared" si="35"/>
        <v>0</v>
      </c>
      <c r="I1890" s="272">
        <v>0</v>
      </c>
    </row>
    <row r="1891" spans="1:9" hidden="1" x14ac:dyDescent="0.2">
      <c r="A1891" s="271">
        <v>613504</v>
      </c>
      <c r="B1891" s="271" t="s">
        <v>1001</v>
      </c>
      <c r="C1891" s="272">
        <v>0</v>
      </c>
      <c r="D1891" s="272">
        <v>0</v>
      </c>
      <c r="E1891" s="272">
        <v>0</v>
      </c>
      <c r="F1891" s="272">
        <v>0</v>
      </c>
      <c r="G1891" s="272">
        <v>0</v>
      </c>
      <c r="H1891" s="272">
        <f t="shared" si="35"/>
        <v>0</v>
      </c>
      <c r="I1891" s="272">
        <v>0</v>
      </c>
    </row>
    <row r="1892" spans="1:9" hidden="1" x14ac:dyDescent="0.2">
      <c r="A1892" s="271">
        <v>613506</v>
      </c>
      <c r="B1892" s="271" t="s">
        <v>1002</v>
      </c>
      <c r="C1892" s="272">
        <v>0</v>
      </c>
      <c r="D1892" s="272">
        <v>0</v>
      </c>
      <c r="E1892" s="272">
        <v>0</v>
      </c>
      <c r="F1892" s="272">
        <v>0</v>
      </c>
      <c r="G1892" s="272">
        <v>0</v>
      </c>
      <c r="H1892" s="272">
        <f t="shared" si="35"/>
        <v>0</v>
      </c>
      <c r="I1892" s="272">
        <v>0</v>
      </c>
    </row>
    <row r="1893" spans="1:9" hidden="1" x14ac:dyDescent="0.2">
      <c r="A1893" s="271">
        <v>613508</v>
      </c>
      <c r="B1893" s="271" t="s">
        <v>1003</v>
      </c>
      <c r="C1893" s="272">
        <v>0</v>
      </c>
      <c r="D1893" s="272">
        <v>0</v>
      </c>
      <c r="E1893" s="272">
        <v>0</v>
      </c>
      <c r="F1893" s="272">
        <v>0</v>
      </c>
      <c r="G1893" s="272">
        <v>0</v>
      </c>
      <c r="H1893" s="272">
        <f t="shared" si="35"/>
        <v>0</v>
      </c>
      <c r="I1893" s="272">
        <v>0</v>
      </c>
    </row>
    <row r="1894" spans="1:9" hidden="1" x14ac:dyDescent="0.2">
      <c r="A1894" s="271">
        <v>613510</v>
      </c>
      <c r="B1894" s="271" t="s">
        <v>1004</v>
      </c>
      <c r="C1894" s="272">
        <v>0</v>
      </c>
      <c r="D1894" s="272">
        <v>0</v>
      </c>
      <c r="E1894" s="272">
        <v>0</v>
      </c>
      <c r="F1894" s="272">
        <v>0</v>
      </c>
      <c r="G1894" s="272">
        <v>0</v>
      </c>
      <c r="H1894" s="272">
        <f t="shared" si="35"/>
        <v>0</v>
      </c>
      <c r="I1894" s="272">
        <v>0</v>
      </c>
    </row>
    <row r="1895" spans="1:9" hidden="1" x14ac:dyDescent="0.2">
      <c r="A1895" s="271">
        <v>613512</v>
      </c>
      <c r="B1895" s="271" t="s">
        <v>1005</v>
      </c>
      <c r="C1895" s="272">
        <v>0</v>
      </c>
      <c r="D1895" s="272">
        <v>0</v>
      </c>
      <c r="E1895" s="272">
        <v>0</v>
      </c>
      <c r="F1895" s="272">
        <v>0</v>
      </c>
      <c r="G1895" s="272">
        <v>0</v>
      </c>
      <c r="H1895" s="272">
        <f t="shared" si="35"/>
        <v>0</v>
      </c>
      <c r="I1895" s="272">
        <v>0</v>
      </c>
    </row>
    <row r="1896" spans="1:9" hidden="1" x14ac:dyDescent="0.2">
      <c r="A1896" s="271">
        <v>613514</v>
      </c>
      <c r="B1896" s="271" t="s">
        <v>1006</v>
      </c>
      <c r="C1896" s="272">
        <v>0</v>
      </c>
      <c r="D1896" s="272">
        <v>0</v>
      </c>
      <c r="E1896" s="272">
        <v>0</v>
      </c>
      <c r="F1896" s="272">
        <v>0</v>
      </c>
      <c r="G1896" s="272">
        <v>0</v>
      </c>
      <c r="H1896" s="272">
        <f t="shared" si="35"/>
        <v>0</v>
      </c>
      <c r="I1896" s="272">
        <v>0</v>
      </c>
    </row>
    <row r="1897" spans="1:9" hidden="1" x14ac:dyDescent="0.2">
      <c r="A1897" s="271">
        <v>613516</v>
      </c>
      <c r="B1897" s="271" t="s">
        <v>1007</v>
      </c>
      <c r="C1897" s="272">
        <v>0</v>
      </c>
      <c r="D1897" s="272">
        <v>0</v>
      </c>
      <c r="E1897" s="272">
        <v>0</v>
      </c>
      <c r="F1897" s="272">
        <v>0</v>
      </c>
      <c r="G1897" s="272">
        <v>0</v>
      </c>
      <c r="H1897" s="272">
        <f t="shared" si="35"/>
        <v>0</v>
      </c>
      <c r="I1897" s="272">
        <v>0</v>
      </c>
    </row>
    <row r="1898" spans="1:9" hidden="1" x14ac:dyDescent="0.2">
      <c r="A1898" s="271">
        <v>613518</v>
      </c>
      <c r="B1898" s="271" t="s">
        <v>1008</v>
      </c>
      <c r="C1898" s="272">
        <v>0</v>
      </c>
      <c r="D1898" s="272">
        <v>0</v>
      </c>
      <c r="E1898" s="272">
        <v>0</v>
      </c>
      <c r="F1898" s="272">
        <v>0</v>
      </c>
      <c r="G1898" s="272">
        <v>0</v>
      </c>
      <c r="H1898" s="272">
        <f t="shared" si="35"/>
        <v>0</v>
      </c>
      <c r="I1898" s="272">
        <v>0</v>
      </c>
    </row>
    <row r="1899" spans="1:9" hidden="1" x14ac:dyDescent="0.2">
      <c r="A1899" s="271">
        <v>613520</v>
      </c>
      <c r="B1899" s="271" t="s">
        <v>1009</v>
      </c>
      <c r="C1899" s="272">
        <v>0</v>
      </c>
      <c r="D1899" s="272">
        <v>0</v>
      </c>
      <c r="E1899" s="272">
        <v>0</v>
      </c>
      <c r="F1899" s="272">
        <v>0</v>
      </c>
      <c r="G1899" s="272">
        <v>0</v>
      </c>
      <c r="H1899" s="272">
        <f t="shared" si="35"/>
        <v>0</v>
      </c>
      <c r="I1899" s="272">
        <v>0</v>
      </c>
    </row>
    <row r="1900" spans="1:9" hidden="1" x14ac:dyDescent="0.2">
      <c r="A1900" s="271">
        <v>613522</v>
      </c>
      <c r="B1900" s="271" t="s">
        <v>1010</v>
      </c>
      <c r="C1900" s="272">
        <v>0</v>
      </c>
      <c r="D1900" s="272">
        <v>0</v>
      </c>
      <c r="E1900" s="272">
        <v>0</v>
      </c>
      <c r="F1900" s="272">
        <v>0</v>
      </c>
      <c r="G1900" s="272">
        <v>0</v>
      </c>
      <c r="H1900" s="272">
        <f t="shared" si="35"/>
        <v>0</v>
      </c>
      <c r="I1900" s="272">
        <v>0</v>
      </c>
    </row>
    <row r="1901" spans="1:9" hidden="1" x14ac:dyDescent="0.2">
      <c r="A1901" s="271">
        <v>613524</v>
      </c>
      <c r="B1901" s="271" t="s">
        <v>1011</v>
      </c>
      <c r="C1901" s="272">
        <v>0</v>
      </c>
      <c r="D1901" s="272">
        <v>0</v>
      </c>
      <c r="E1901" s="272">
        <v>0</v>
      </c>
      <c r="F1901" s="272">
        <v>0</v>
      </c>
      <c r="G1901" s="272">
        <v>0</v>
      </c>
      <c r="H1901" s="272">
        <f t="shared" si="35"/>
        <v>0</v>
      </c>
      <c r="I1901" s="272">
        <v>0</v>
      </c>
    </row>
    <row r="1902" spans="1:9" hidden="1" x14ac:dyDescent="0.2">
      <c r="A1902" s="271">
        <v>613526</v>
      </c>
      <c r="B1902" s="271" t="s">
        <v>1012</v>
      </c>
      <c r="C1902" s="272">
        <v>0</v>
      </c>
      <c r="D1902" s="272">
        <v>0</v>
      </c>
      <c r="E1902" s="272">
        <v>0</v>
      </c>
      <c r="F1902" s="272">
        <v>0</v>
      </c>
      <c r="G1902" s="272">
        <v>0</v>
      </c>
      <c r="H1902" s="272">
        <f t="shared" si="35"/>
        <v>0</v>
      </c>
      <c r="I1902" s="272">
        <v>0</v>
      </c>
    </row>
    <row r="1903" spans="1:9" hidden="1" x14ac:dyDescent="0.2">
      <c r="A1903" s="271">
        <v>613528</v>
      </c>
      <c r="B1903" s="271" t="s">
        <v>1013</v>
      </c>
      <c r="C1903" s="272">
        <v>0</v>
      </c>
      <c r="D1903" s="272">
        <v>0</v>
      </c>
      <c r="E1903" s="272">
        <v>0</v>
      </c>
      <c r="F1903" s="272">
        <v>0</v>
      </c>
      <c r="G1903" s="272">
        <v>0</v>
      </c>
      <c r="H1903" s="272">
        <f t="shared" si="35"/>
        <v>0</v>
      </c>
      <c r="I1903" s="272">
        <v>0</v>
      </c>
    </row>
    <row r="1904" spans="1:9" hidden="1" x14ac:dyDescent="0.2">
      <c r="A1904" s="271">
        <v>613530</v>
      </c>
      <c r="B1904" s="271" t="s">
        <v>1372</v>
      </c>
      <c r="C1904" s="272">
        <v>0</v>
      </c>
      <c r="D1904" s="272">
        <v>0</v>
      </c>
      <c r="E1904" s="272">
        <v>0</v>
      </c>
      <c r="F1904" s="272">
        <v>0</v>
      </c>
      <c r="G1904" s="272">
        <v>0</v>
      </c>
      <c r="H1904" s="272">
        <f t="shared" si="35"/>
        <v>0</v>
      </c>
      <c r="I1904" s="272">
        <v>0</v>
      </c>
    </row>
    <row r="1905" spans="1:9" hidden="1" x14ac:dyDescent="0.2">
      <c r="A1905" s="271">
        <v>613532</v>
      </c>
      <c r="B1905" s="271" t="s">
        <v>1015</v>
      </c>
      <c r="C1905" s="272">
        <v>0</v>
      </c>
      <c r="D1905" s="272">
        <v>0</v>
      </c>
      <c r="E1905" s="272">
        <v>0</v>
      </c>
      <c r="F1905" s="272">
        <v>0</v>
      </c>
      <c r="G1905" s="272">
        <v>0</v>
      </c>
      <c r="H1905" s="272">
        <f t="shared" ref="H1905:H1968" si="36">+I1905/9*12</f>
        <v>0</v>
      </c>
      <c r="I1905" s="272">
        <v>0</v>
      </c>
    </row>
    <row r="1906" spans="1:9" hidden="1" x14ac:dyDescent="0.2">
      <c r="A1906" s="271">
        <v>613534</v>
      </c>
      <c r="B1906" s="271" t="s">
        <v>1016</v>
      </c>
      <c r="C1906" s="272">
        <v>0</v>
      </c>
      <c r="D1906" s="272">
        <v>0</v>
      </c>
      <c r="E1906" s="272">
        <v>0</v>
      </c>
      <c r="F1906" s="272">
        <v>0</v>
      </c>
      <c r="G1906" s="272">
        <v>0</v>
      </c>
      <c r="H1906" s="272">
        <f t="shared" si="36"/>
        <v>0</v>
      </c>
      <c r="I1906" s="272">
        <v>0</v>
      </c>
    </row>
    <row r="1907" spans="1:9" hidden="1" x14ac:dyDescent="0.2">
      <c r="A1907" s="271">
        <v>613536</v>
      </c>
      <c r="B1907" s="271" t="s">
        <v>1017</v>
      </c>
      <c r="C1907" s="272">
        <v>0</v>
      </c>
      <c r="D1907" s="272">
        <v>0</v>
      </c>
      <c r="E1907" s="272">
        <v>0</v>
      </c>
      <c r="F1907" s="272">
        <v>0</v>
      </c>
      <c r="G1907" s="272">
        <v>0</v>
      </c>
      <c r="H1907" s="272">
        <f t="shared" si="36"/>
        <v>0</v>
      </c>
      <c r="I1907" s="272">
        <v>0</v>
      </c>
    </row>
    <row r="1908" spans="1:9" hidden="1" x14ac:dyDescent="0.2">
      <c r="A1908" s="271">
        <v>613538</v>
      </c>
      <c r="B1908" s="271" t="s">
        <v>1018</v>
      </c>
      <c r="C1908" s="272">
        <v>0</v>
      </c>
      <c r="D1908" s="272">
        <v>0</v>
      </c>
      <c r="E1908" s="272">
        <v>0</v>
      </c>
      <c r="F1908" s="272">
        <v>0</v>
      </c>
      <c r="G1908" s="272">
        <v>0</v>
      </c>
      <c r="H1908" s="272">
        <f t="shared" si="36"/>
        <v>0</v>
      </c>
      <c r="I1908" s="272">
        <v>0</v>
      </c>
    </row>
    <row r="1909" spans="1:9" hidden="1" x14ac:dyDescent="0.2">
      <c r="A1909" s="271">
        <v>613540</v>
      </c>
      <c r="B1909" s="271" t="s">
        <v>1019</v>
      </c>
      <c r="C1909" s="272">
        <v>0</v>
      </c>
      <c r="D1909" s="272">
        <v>0</v>
      </c>
      <c r="E1909" s="272">
        <v>0</v>
      </c>
      <c r="F1909" s="272">
        <v>0</v>
      </c>
      <c r="G1909" s="272">
        <v>0</v>
      </c>
      <c r="H1909" s="272">
        <f t="shared" si="36"/>
        <v>0</v>
      </c>
      <c r="I1909" s="272">
        <v>0</v>
      </c>
    </row>
    <row r="1910" spans="1:9" hidden="1" x14ac:dyDescent="0.2">
      <c r="A1910" s="271">
        <v>613542</v>
      </c>
      <c r="B1910" s="271" t="s">
        <v>1020</v>
      </c>
      <c r="C1910" s="272">
        <v>0</v>
      </c>
      <c r="D1910" s="272">
        <v>0</v>
      </c>
      <c r="E1910" s="272">
        <v>0</v>
      </c>
      <c r="F1910" s="272">
        <v>0</v>
      </c>
      <c r="G1910" s="272">
        <v>0</v>
      </c>
      <c r="H1910" s="272">
        <f t="shared" si="36"/>
        <v>0</v>
      </c>
      <c r="I1910" s="272">
        <v>0</v>
      </c>
    </row>
    <row r="1911" spans="1:9" hidden="1" x14ac:dyDescent="0.2">
      <c r="A1911" s="271">
        <v>613544</v>
      </c>
      <c r="B1911" s="271" t="s">
        <v>1021</v>
      </c>
      <c r="C1911" s="272">
        <v>0</v>
      </c>
      <c r="D1911" s="272">
        <v>0</v>
      </c>
      <c r="E1911" s="272">
        <v>0</v>
      </c>
      <c r="F1911" s="272">
        <v>0</v>
      </c>
      <c r="G1911" s="272">
        <v>0</v>
      </c>
      <c r="H1911" s="272">
        <f t="shared" si="36"/>
        <v>0</v>
      </c>
      <c r="I1911" s="272">
        <v>0</v>
      </c>
    </row>
    <row r="1912" spans="1:9" hidden="1" x14ac:dyDescent="0.2">
      <c r="A1912" s="271">
        <v>613546</v>
      </c>
      <c r="B1912" s="271" t="s">
        <v>1022</v>
      </c>
      <c r="C1912" s="272">
        <v>0</v>
      </c>
      <c r="D1912" s="272">
        <v>0</v>
      </c>
      <c r="E1912" s="272">
        <v>0</v>
      </c>
      <c r="F1912" s="272">
        <v>0</v>
      </c>
      <c r="G1912" s="272">
        <v>0</v>
      </c>
      <c r="H1912" s="272">
        <f t="shared" si="36"/>
        <v>0</v>
      </c>
      <c r="I1912" s="272">
        <v>0</v>
      </c>
    </row>
    <row r="1913" spans="1:9" hidden="1" x14ac:dyDescent="0.2">
      <c r="A1913" s="271">
        <v>613548</v>
      </c>
      <c r="B1913" s="271" t="s">
        <v>1023</v>
      </c>
      <c r="C1913" s="272">
        <v>0</v>
      </c>
      <c r="D1913" s="272">
        <v>0</v>
      </c>
      <c r="E1913" s="272">
        <v>0</v>
      </c>
      <c r="F1913" s="272">
        <v>0</v>
      </c>
      <c r="G1913" s="272">
        <v>0</v>
      </c>
      <c r="H1913" s="272">
        <f t="shared" si="36"/>
        <v>0</v>
      </c>
      <c r="I1913" s="272">
        <v>0</v>
      </c>
    </row>
    <row r="1914" spans="1:9" hidden="1" x14ac:dyDescent="0.2">
      <c r="A1914" s="271">
        <v>613550</v>
      </c>
      <c r="B1914" s="271" t="s">
        <v>1024</v>
      </c>
      <c r="C1914" s="272">
        <v>0</v>
      </c>
      <c r="D1914" s="272">
        <v>0</v>
      </c>
      <c r="E1914" s="272">
        <v>0</v>
      </c>
      <c r="F1914" s="272">
        <v>0</v>
      </c>
      <c r="G1914" s="272">
        <v>0</v>
      </c>
      <c r="H1914" s="272">
        <f t="shared" si="36"/>
        <v>0</v>
      </c>
      <c r="I1914" s="272">
        <v>0</v>
      </c>
    </row>
    <row r="1915" spans="1:9" hidden="1" x14ac:dyDescent="0.2">
      <c r="A1915" s="271">
        <v>613552</v>
      </c>
      <c r="B1915" s="271" t="s">
        <v>1025</v>
      </c>
      <c r="C1915" s="272">
        <v>0</v>
      </c>
      <c r="D1915" s="272">
        <v>0</v>
      </c>
      <c r="E1915" s="272">
        <v>0</v>
      </c>
      <c r="F1915" s="272">
        <v>0</v>
      </c>
      <c r="G1915" s="272">
        <v>0</v>
      </c>
      <c r="H1915" s="272">
        <f t="shared" si="36"/>
        <v>0</v>
      </c>
      <c r="I1915" s="272">
        <v>0</v>
      </c>
    </row>
    <row r="1916" spans="1:9" hidden="1" x14ac:dyDescent="0.2">
      <c r="A1916" s="271">
        <v>613554</v>
      </c>
      <c r="B1916" s="271" t="s">
        <v>1026</v>
      </c>
      <c r="C1916" s="272">
        <v>0</v>
      </c>
      <c r="D1916" s="272">
        <v>0</v>
      </c>
      <c r="E1916" s="272">
        <v>0</v>
      </c>
      <c r="F1916" s="272">
        <v>0</v>
      </c>
      <c r="G1916" s="272">
        <v>0</v>
      </c>
      <c r="H1916" s="272">
        <f t="shared" si="36"/>
        <v>0</v>
      </c>
      <c r="I1916" s="272">
        <v>0</v>
      </c>
    </row>
    <row r="1917" spans="1:9" hidden="1" x14ac:dyDescent="0.2">
      <c r="A1917" s="271">
        <v>613556</v>
      </c>
      <c r="B1917" s="271" t="s">
        <v>1027</v>
      </c>
      <c r="C1917" s="272">
        <v>0</v>
      </c>
      <c r="D1917" s="272">
        <v>0</v>
      </c>
      <c r="E1917" s="272">
        <v>0</v>
      </c>
      <c r="F1917" s="272">
        <v>0</v>
      </c>
      <c r="G1917" s="272">
        <v>0</v>
      </c>
      <c r="H1917" s="272">
        <f t="shared" si="36"/>
        <v>0</v>
      </c>
      <c r="I1917" s="272">
        <v>0</v>
      </c>
    </row>
    <row r="1918" spans="1:9" hidden="1" x14ac:dyDescent="0.2">
      <c r="A1918" s="271">
        <v>613558</v>
      </c>
      <c r="B1918" s="271" t="s">
        <v>1028</v>
      </c>
      <c r="C1918" s="272">
        <v>0</v>
      </c>
      <c r="D1918" s="272">
        <v>0</v>
      </c>
      <c r="E1918" s="272">
        <v>0</v>
      </c>
      <c r="F1918" s="272">
        <v>0</v>
      </c>
      <c r="G1918" s="272">
        <v>0</v>
      </c>
      <c r="H1918" s="272">
        <f t="shared" si="36"/>
        <v>0</v>
      </c>
      <c r="I1918" s="272">
        <v>0</v>
      </c>
    </row>
    <row r="1919" spans="1:9" hidden="1" x14ac:dyDescent="0.2">
      <c r="A1919" s="271">
        <v>613560</v>
      </c>
      <c r="B1919" s="271" t="s">
        <v>1373</v>
      </c>
      <c r="C1919" s="272">
        <v>0</v>
      </c>
      <c r="D1919" s="272">
        <v>0</v>
      </c>
      <c r="E1919" s="272">
        <v>0</v>
      </c>
      <c r="F1919" s="272">
        <v>0</v>
      </c>
      <c r="G1919" s="272">
        <v>0</v>
      </c>
      <c r="H1919" s="272">
        <f t="shared" si="36"/>
        <v>0</v>
      </c>
      <c r="I1919" s="272">
        <v>0</v>
      </c>
    </row>
    <row r="1920" spans="1:9" hidden="1" x14ac:dyDescent="0.2">
      <c r="A1920" s="271">
        <v>613562</v>
      </c>
      <c r="B1920" s="271" t="s">
        <v>1030</v>
      </c>
      <c r="C1920" s="272">
        <v>0</v>
      </c>
      <c r="D1920" s="272">
        <v>0</v>
      </c>
      <c r="E1920" s="272">
        <v>0</v>
      </c>
      <c r="F1920" s="272">
        <v>0</v>
      </c>
      <c r="G1920" s="272">
        <v>0</v>
      </c>
      <c r="H1920" s="272">
        <f t="shared" si="36"/>
        <v>0</v>
      </c>
      <c r="I1920" s="272">
        <v>0</v>
      </c>
    </row>
    <row r="1921" spans="1:9" hidden="1" x14ac:dyDescent="0.2">
      <c r="A1921" s="271">
        <v>613564</v>
      </c>
      <c r="B1921" s="271" t="s">
        <v>1031</v>
      </c>
      <c r="C1921" s="272">
        <v>0</v>
      </c>
      <c r="D1921" s="272">
        <v>0</v>
      </c>
      <c r="E1921" s="272">
        <v>0</v>
      </c>
      <c r="F1921" s="272">
        <v>0</v>
      </c>
      <c r="G1921" s="272">
        <v>0</v>
      </c>
      <c r="H1921" s="272">
        <f t="shared" si="36"/>
        <v>0</v>
      </c>
      <c r="I1921" s="272">
        <v>0</v>
      </c>
    </row>
    <row r="1922" spans="1:9" hidden="1" x14ac:dyDescent="0.2">
      <c r="A1922" s="271">
        <v>613566</v>
      </c>
      <c r="B1922" s="271" t="s">
        <v>1032</v>
      </c>
      <c r="C1922" s="272">
        <v>0</v>
      </c>
      <c r="D1922" s="272">
        <v>0</v>
      </c>
      <c r="E1922" s="272">
        <v>0</v>
      </c>
      <c r="F1922" s="272">
        <v>0</v>
      </c>
      <c r="G1922" s="272">
        <v>0</v>
      </c>
      <c r="H1922" s="272">
        <f t="shared" si="36"/>
        <v>0</v>
      </c>
      <c r="I1922" s="272">
        <v>0</v>
      </c>
    </row>
    <row r="1923" spans="1:9" hidden="1" x14ac:dyDescent="0.2">
      <c r="A1923" s="271">
        <v>613568</v>
      </c>
      <c r="B1923" s="271" t="s">
        <v>1033</v>
      </c>
      <c r="C1923" s="272">
        <v>0</v>
      </c>
      <c r="D1923" s="272">
        <v>0</v>
      </c>
      <c r="E1923" s="272">
        <v>0</v>
      </c>
      <c r="F1923" s="272">
        <v>0</v>
      </c>
      <c r="G1923" s="272">
        <v>0</v>
      </c>
      <c r="H1923" s="272">
        <f t="shared" si="36"/>
        <v>0</v>
      </c>
      <c r="I1923" s="272">
        <v>0</v>
      </c>
    </row>
    <row r="1924" spans="1:9" hidden="1" x14ac:dyDescent="0.2">
      <c r="A1924" s="271">
        <v>613570</v>
      </c>
      <c r="B1924" s="271" t="s">
        <v>1034</v>
      </c>
      <c r="C1924" s="272">
        <v>0</v>
      </c>
      <c r="D1924" s="272">
        <v>0</v>
      </c>
      <c r="E1924" s="272">
        <v>0</v>
      </c>
      <c r="F1924" s="272">
        <v>0</v>
      </c>
      <c r="G1924" s="272">
        <v>0</v>
      </c>
      <c r="H1924" s="272">
        <f t="shared" si="36"/>
        <v>0</v>
      </c>
      <c r="I1924" s="272">
        <v>0</v>
      </c>
    </row>
    <row r="1925" spans="1:9" hidden="1" x14ac:dyDescent="0.2">
      <c r="A1925" s="271">
        <v>613572</v>
      </c>
      <c r="B1925" s="271" t="s">
        <v>1035</v>
      </c>
      <c r="C1925" s="272">
        <v>0</v>
      </c>
      <c r="D1925" s="272">
        <v>0</v>
      </c>
      <c r="E1925" s="272">
        <v>0</v>
      </c>
      <c r="F1925" s="272">
        <v>0</v>
      </c>
      <c r="G1925" s="272">
        <v>0</v>
      </c>
      <c r="H1925" s="272">
        <f t="shared" si="36"/>
        <v>0</v>
      </c>
      <c r="I1925" s="272">
        <v>0</v>
      </c>
    </row>
    <row r="1926" spans="1:9" hidden="1" x14ac:dyDescent="0.2">
      <c r="A1926" s="271">
        <v>613595</v>
      </c>
      <c r="B1926" s="271" t="s">
        <v>1036</v>
      </c>
      <c r="C1926" s="272">
        <v>0</v>
      </c>
      <c r="D1926" s="272">
        <v>0</v>
      </c>
      <c r="E1926" s="272">
        <v>0</v>
      </c>
      <c r="F1926" s="272">
        <v>0</v>
      </c>
      <c r="G1926" s="272">
        <v>0</v>
      </c>
      <c r="H1926" s="272">
        <f t="shared" si="36"/>
        <v>0</v>
      </c>
      <c r="I1926" s="272">
        <v>0</v>
      </c>
    </row>
    <row r="1927" spans="1:9" hidden="1" x14ac:dyDescent="0.2">
      <c r="A1927" s="269">
        <v>614000</v>
      </c>
      <c r="B1927" s="269" t="s">
        <v>1037</v>
      </c>
      <c r="C1927" s="270">
        <v>0</v>
      </c>
      <c r="D1927" s="270">
        <v>0</v>
      </c>
      <c r="E1927" s="270">
        <v>0</v>
      </c>
      <c r="F1927" s="270">
        <v>0</v>
      </c>
      <c r="G1927" s="270">
        <v>0</v>
      </c>
      <c r="H1927" s="270">
        <f t="shared" si="36"/>
        <v>0</v>
      </c>
      <c r="I1927" s="270">
        <v>0</v>
      </c>
    </row>
    <row r="1928" spans="1:9" hidden="1" x14ac:dyDescent="0.2">
      <c r="A1928" s="271">
        <v>614005</v>
      </c>
      <c r="B1928" s="271" t="s">
        <v>1038</v>
      </c>
      <c r="C1928" s="272">
        <v>0</v>
      </c>
      <c r="D1928" s="272">
        <v>0</v>
      </c>
      <c r="E1928" s="272">
        <v>0</v>
      </c>
      <c r="F1928" s="272">
        <v>0</v>
      </c>
      <c r="G1928" s="272">
        <v>0</v>
      </c>
      <c r="H1928" s="272">
        <f t="shared" si="36"/>
        <v>0</v>
      </c>
      <c r="I1928" s="272">
        <v>0</v>
      </c>
    </row>
    <row r="1929" spans="1:9" hidden="1" x14ac:dyDescent="0.2">
      <c r="A1929" s="271">
        <v>614010</v>
      </c>
      <c r="B1929" s="271" t="s">
        <v>1039</v>
      </c>
      <c r="C1929" s="272">
        <v>0</v>
      </c>
      <c r="D1929" s="272">
        <v>0</v>
      </c>
      <c r="E1929" s="272">
        <v>0</v>
      </c>
      <c r="F1929" s="272">
        <v>0</v>
      </c>
      <c r="G1929" s="272">
        <v>0</v>
      </c>
      <c r="H1929" s="272">
        <f t="shared" si="36"/>
        <v>0</v>
      </c>
      <c r="I1929" s="272">
        <v>0</v>
      </c>
    </row>
    <row r="1930" spans="1:9" hidden="1" x14ac:dyDescent="0.2">
      <c r="A1930" s="271">
        <v>614015</v>
      </c>
      <c r="B1930" s="271" t="s">
        <v>1040</v>
      </c>
      <c r="C1930" s="272">
        <v>0</v>
      </c>
      <c r="D1930" s="272">
        <v>0</v>
      </c>
      <c r="E1930" s="272">
        <v>0</v>
      </c>
      <c r="F1930" s="272">
        <v>0</v>
      </c>
      <c r="G1930" s="272">
        <v>0</v>
      </c>
      <c r="H1930" s="272">
        <f t="shared" si="36"/>
        <v>0</v>
      </c>
      <c r="I1930" s="272">
        <v>0</v>
      </c>
    </row>
    <row r="1931" spans="1:9" hidden="1" x14ac:dyDescent="0.2">
      <c r="A1931" s="271">
        <v>614020</v>
      </c>
      <c r="B1931" s="271" t="s">
        <v>1041</v>
      </c>
      <c r="C1931" s="272">
        <v>0</v>
      </c>
      <c r="D1931" s="272">
        <v>0</v>
      </c>
      <c r="E1931" s="272">
        <v>0</v>
      </c>
      <c r="F1931" s="272">
        <v>0</v>
      </c>
      <c r="G1931" s="272">
        <v>0</v>
      </c>
      <c r="H1931" s="272">
        <f t="shared" si="36"/>
        <v>0</v>
      </c>
      <c r="I1931" s="272">
        <v>0</v>
      </c>
    </row>
    <row r="1932" spans="1:9" hidden="1" x14ac:dyDescent="0.2">
      <c r="A1932" s="271">
        <v>614095</v>
      </c>
      <c r="B1932" s="271" t="s">
        <v>883</v>
      </c>
      <c r="C1932" s="272">
        <v>0</v>
      </c>
      <c r="D1932" s="272">
        <v>0</v>
      </c>
      <c r="E1932" s="272">
        <v>0</v>
      </c>
      <c r="F1932" s="272">
        <v>0</v>
      </c>
      <c r="G1932" s="272">
        <v>0</v>
      </c>
      <c r="H1932" s="272">
        <f t="shared" si="36"/>
        <v>0</v>
      </c>
      <c r="I1932" s="272">
        <v>0</v>
      </c>
    </row>
    <row r="1933" spans="1:9" hidden="1" x14ac:dyDescent="0.2">
      <c r="A1933" s="269">
        <v>614500</v>
      </c>
      <c r="B1933" s="269" t="s">
        <v>1042</v>
      </c>
      <c r="C1933" s="270">
        <v>0</v>
      </c>
      <c r="D1933" s="270">
        <v>0</v>
      </c>
      <c r="E1933" s="270">
        <v>0</v>
      </c>
      <c r="F1933" s="270">
        <v>0</v>
      </c>
      <c r="G1933" s="270">
        <v>0</v>
      </c>
      <c r="H1933" s="270">
        <f t="shared" si="36"/>
        <v>0</v>
      </c>
      <c r="I1933" s="270">
        <v>0</v>
      </c>
    </row>
    <row r="1934" spans="1:9" hidden="1" x14ac:dyDescent="0.2">
      <c r="A1934" s="271">
        <v>614505</v>
      </c>
      <c r="B1934" s="271" t="s">
        <v>1043</v>
      </c>
      <c r="C1934" s="272">
        <v>0</v>
      </c>
      <c r="D1934" s="272">
        <v>0</v>
      </c>
      <c r="E1934" s="272">
        <v>0</v>
      </c>
      <c r="F1934" s="272">
        <v>0</v>
      </c>
      <c r="G1934" s="272">
        <v>0</v>
      </c>
      <c r="H1934" s="272">
        <f t="shared" si="36"/>
        <v>0</v>
      </c>
      <c r="I1934" s="272">
        <v>0</v>
      </c>
    </row>
    <row r="1935" spans="1:9" hidden="1" x14ac:dyDescent="0.2">
      <c r="A1935" s="271">
        <v>614510</v>
      </c>
      <c r="B1935" s="271" t="s">
        <v>1044</v>
      </c>
      <c r="C1935" s="272">
        <v>0</v>
      </c>
      <c r="D1935" s="272">
        <v>0</v>
      </c>
      <c r="E1935" s="272">
        <v>0</v>
      </c>
      <c r="F1935" s="272">
        <v>0</v>
      </c>
      <c r="G1935" s="272">
        <v>0</v>
      </c>
      <c r="H1935" s="272">
        <f t="shared" si="36"/>
        <v>0</v>
      </c>
      <c r="I1935" s="272">
        <v>0</v>
      </c>
    </row>
    <row r="1936" spans="1:9" hidden="1" x14ac:dyDescent="0.2">
      <c r="A1936" s="271">
        <v>614515</v>
      </c>
      <c r="B1936" s="271" t="s">
        <v>1045</v>
      </c>
      <c r="C1936" s="272">
        <v>0</v>
      </c>
      <c r="D1936" s="272">
        <v>0</v>
      </c>
      <c r="E1936" s="272">
        <v>0</v>
      </c>
      <c r="F1936" s="272">
        <v>0</v>
      </c>
      <c r="G1936" s="272">
        <v>0</v>
      </c>
      <c r="H1936" s="272">
        <f t="shared" si="36"/>
        <v>0</v>
      </c>
      <c r="I1936" s="272">
        <v>0</v>
      </c>
    </row>
    <row r="1937" spans="1:9" hidden="1" x14ac:dyDescent="0.2">
      <c r="A1937" s="271">
        <v>614520</v>
      </c>
      <c r="B1937" s="271" t="s">
        <v>1046</v>
      </c>
      <c r="C1937" s="272">
        <v>0</v>
      </c>
      <c r="D1937" s="272">
        <v>0</v>
      </c>
      <c r="E1937" s="272">
        <v>0</v>
      </c>
      <c r="F1937" s="272">
        <v>0</v>
      </c>
      <c r="G1937" s="272">
        <v>0</v>
      </c>
      <c r="H1937" s="272">
        <f t="shared" si="36"/>
        <v>0</v>
      </c>
      <c r="I1937" s="272">
        <v>0</v>
      </c>
    </row>
    <row r="1938" spans="1:9" hidden="1" x14ac:dyDescent="0.2">
      <c r="A1938" s="271">
        <v>614525</v>
      </c>
      <c r="B1938" s="271" t="s">
        <v>1047</v>
      </c>
      <c r="C1938" s="272">
        <v>0</v>
      </c>
      <c r="D1938" s="272">
        <v>0</v>
      </c>
      <c r="E1938" s="272">
        <v>0</v>
      </c>
      <c r="F1938" s="272">
        <v>0</v>
      </c>
      <c r="G1938" s="272">
        <v>0</v>
      </c>
      <c r="H1938" s="272">
        <f t="shared" si="36"/>
        <v>0</v>
      </c>
      <c r="I1938" s="272">
        <v>0</v>
      </c>
    </row>
    <row r="1939" spans="1:9" hidden="1" x14ac:dyDescent="0.2">
      <c r="A1939" s="271">
        <v>614530</v>
      </c>
      <c r="B1939" s="271" t="s">
        <v>1048</v>
      </c>
      <c r="C1939" s="272">
        <v>0</v>
      </c>
      <c r="D1939" s="272">
        <v>0</v>
      </c>
      <c r="E1939" s="272">
        <v>0</v>
      </c>
      <c r="F1939" s="272">
        <v>0</v>
      </c>
      <c r="G1939" s="272">
        <v>0</v>
      </c>
      <c r="H1939" s="272">
        <f t="shared" si="36"/>
        <v>0</v>
      </c>
      <c r="I1939" s="272">
        <v>0</v>
      </c>
    </row>
    <row r="1940" spans="1:9" hidden="1" x14ac:dyDescent="0.2">
      <c r="A1940" s="271">
        <v>614535</v>
      </c>
      <c r="B1940" s="271" t="s">
        <v>1049</v>
      </c>
      <c r="C1940" s="272">
        <v>0</v>
      </c>
      <c r="D1940" s="272">
        <v>0</v>
      </c>
      <c r="E1940" s="272">
        <v>0</v>
      </c>
      <c r="F1940" s="272">
        <v>0</v>
      </c>
      <c r="G1940" s="272">
        <v>0</v>
      </c>
      <c r="H1940" s="272">
        <f t="shared" si="36"/>
        <v>0</v>
      </c>
      <c r="I1940" s="272">
        <v>0</v>
      </c>
    </row>
    <row r="1941" spans="1:9" hidden="1" x14ac:dyDescent="0.2">
      <c r="A1941" s="271">
        <v>614540</v>
      </c>
      <c r="B1941" s="271" t="s">
        <v>1050</v>
      </c>
      <c r="C1941" s="272">
        <v>0</v>
      </c>
      <c r="D1941" s="272">
        <v>0</v>
      </c>
      <c r="E1941" s="272">
        <v>0</v>
      </c>
      <c r="F1941" s="272">
        <v>0</v>
      </c>
      <c r="G1941" s="272">
        <v>0</v>
      </c>
      <c r="H1941" s="272">
        <f t="shared" si="36"/>
        <v>0</v>
      </c>
      <c r="I1941" s="272">
        <v>0</v>
      </c>
    </row>
    <row r="1942" spans="1:9" hidden="1" x14ac:dyDescent="0.2">
      <c r="A1942" s="271">
        <v>614545</v>
      </c>
      <c r="B1942" s="271" t="s">
        <v>1051</v>
      </c>
      <c r="C1942" s="272">
        <v>0</v>
      </c>
      <c r="D1942" s="272">
        <v>0</v>
      </c>
      <c r="E1942" s="272">
        <v>0</v>
      </c>
      <c r="F1942" s="272">
        <v>0</v>
      </c>
      <c r="G1942" s="272">
        <v>0</v>
      </c>
      <c r="H1942" s="272">
        <f t="shared" si="36"/>
        <v>0</v>
      </c>
      <c r="I1942" s="272">
        <v>0</v>
      </c>
    </row>
    <row r="1943" spans="1:9" hidden="1" x14ac:dyDescent="0.2">
      <c r="A1943" s="271">
        <v>614550</v>
      </c>
      <c r="B1943" s="271" t="s">
        <v>1052</v>
      </c>
      <c r="C1943" s="272">
        <v>0</v>
      </c>
      <c r="D1943" s="272">
        <v>0</v>
      </c>
      <c r="E1943" s="272">
        <v>0</v>
      </c>
      <c r="F1943" s="272">
        <v>0</v>
      </c>
      <c r="G1943" s="272">
        <v>0</v>
      </c>
      <c r="H1943" s="272">
        <f t="shared" si="36"/>
        <v>0</v>
      </c>
      <c r="I1943" s="272">
        <v>0</v>
      </c>
    </row>
    <row r="1944" spans="1:9" hidden="1" x14ac:dyDescent="0.2">
      <c r="A1944" s="271">
        <v>614555</v>
      </c>
      <c r="B1944" s="271" t="s">
        <v>1053</v>
      </c>
      <c r="C1944" s="272">
        <v>0</v>
      </c>
      <c r="D1944" s="272">
        <v>0</v>
      </c>
      <c r="E1944" s="272">
        <v>0</v>
      </c>
      <c r="F1944" s="272">
        <v>0</v>
      </c>
      <c r="G1944" s="272">
        <v>0</v>
      </c>
      <c r="H1944" s="272">
        <f t="shared" si="36"/>
        <v>0</v>
      </c>
      <c r="I1944" s="272">
        <v>0</v>
      </c>
    </row>
    <row r="1945" spans="1:9" hidden="1" x14ac:dyDescent="0.2">
      <c r="A1945" s="271">
        <v>614560</v>
      </c>
      <c r="B1945" s="271" t="s">
        <v>1054</v>
      </c>
      <c r="C1945" s="272">
        <v>0</v>
      </c>
      <c r="D1945" s="272">
        <v>0</v>
      </c>
      <c r="E1945" s="272">
        <v>0</v>
      </c>
      <c r="F1945" s="272">
        <v>0</v>
      </c>
      <c r="G1945" s="272">
        <v>0</v>
      </c>
      <c r="H1945" s="272">
        <f t="shared" si="36"/>
        <v>0</v>
      </c>
      <c r="I1945" s="272">
        <v>0</v>
      </c>
    </row>
    <row r="1946" spans="1:9" hidden="1" x14ac:dyDescent="0.2">
      <c r="A1946" s="271">
        <v>614570</v>
      </c>
      <c r="B1946" s="271" t="s">
        <v>1055</v>
      </c>
      <c r="C1946" s="272">
        <v>0</v>
      </c>
      <c r="D1946" s="272">
        <v>0</v>
      </c>
      <c r="E1946" s="272">
        <v>0</v>
      </c>
      <c r="F1946" s="272">
        <v>0</v>
      </c>
      <c r="G1946" s="272">
        <v>0</v>
      </c>
      <c r="H1946" s="272">
        <f t="shared" si="36"/>
        <v>0</v>
      </c>
      <c r="I1946" s="272">
        <v>0</v>
      </c>
    </row>
    <row r="1947" spans="1:9" hidden="1" x14ac:dyDescent="0.2">
      <c r="A1947" s="271">
        <v>614575</v>
      </c>
      <c r="B1947" s="271" t="s">
        <v>1056</v>
      </c>
      <c r="C1947" s="272">
        <v>0</v>
      </c>
      <c r="D1947" s="272">
        <v>0</v>
      </c>
      <c r="E1947" s="272">
        <v>0</v>
      </c>
      <c r="F1947" s="272">
        <v>0</v>
      </c>
      <c r="G1947" s="272">
        <v>0</v>
      </c>
      <c r="H1947" s="272">
        <f t="shared" si="36"/>
        <v>0</v>
      </c>
      <c r="I1947" s="272">
        <v>0</v>
      </c>
    </row>
    <row r="1948" spans="1:9" hidden="1" x14ac:dyDescent="0.2">
      <c r="A1948" s="271">
        <v>614580</v>
      </c>
      <c r="B1948" s="271" t="s">
        <v>1057</v>
      </c>
      <c r="C1948" s="272">
        <v>0</v>
      </c>
      <c r="D1948" s="272">
        <v>0</v>
      </c>
      <c r="E1948" s="272">
        <v>0</v>
      </c>
      <c r="F1948" s="272">
        <v>0</v>
      </c>
      <c r="G1948" s="272">
        <v>0</v>
      </c>
      <c r="H1948" s="272">
        <f t="shared" si="36"/>
        <v>0</v>
      </c>
      <c r="I1948" s="272">
        <v>0</v>
      </c>
    </row>
    <row r="1949" spans="1:9" hidden="1" x14ac:dyDescent="0.2">
      <c r="A1949" s="271">
        <v>614595</v>
      </c>
      <c r="B1949" s="271" t="s">
        <v>883</v>
      </c>
      <c r="C1949" s="272">
        <v>0</v>
      </c>
      <c r="D1949" s="272">
        <v>0</v>
      </c>
      <c r="E1949" s="272">
        <v>0</v>
      </c>
      <c r="F1949" s="272">
        <v>0</v>
      </c>
      <c r="G1949" s="272">
        <v>0</v>
      </c>
      <c r="H1949" s="272">
        <f t="shared" si="36"/>
        <v>0</v>
      </c>
      <c r="I1949" s="272">
        <v>0</v>
      </c>
    </row>
    <row r="1950" spans="1:9" x14ac:dyDescent="0.2">
      <c r="A1950" s="269">
        <v>615000</v>
      </c>
      <c r="B1950" s="269" t="s">
        <v>1374</v>
      </c>
      <c r="C1950" s="270">
        <v>145494595.88</v>
      </c>
      <c r="D1950" s="270">
        <v>149159198.28</v>
      </c>
      <c r="E1950" s="270">
        <v>119704666.98</v>
      </c>
      <c r="F1950" s="270">
        <v>119515763.02</v>
      </c>
      <c r="G1950" s="270">
        <v>100364520.41</v>
      </c>
      <c r="H1950" s="270">
        <f t="shared" si="36"/>
        <v>129801565.26666668</v>
      </c>
      <c r="I1950" s="270">
        <v>97351173.950000003</v>
      </c>
    </row>
    <row r="1951" spans="1:9" x14ac:dyDescent="0.2">
      <c r="A1951" s="271">
        <v>615005</v>
      </c>
      <c r="B1951" s="271" t="s">
        <v>1375</v>
      </c>
      <c r="C1951" s="272">
        <v>24611160</v>
      </c>
      <c r="D1951" s="272">
        <v>34911841</v>
      </c>
      <c r="E1951" s="272">
        <v>26518702</v>
      </c>
      <c r="F1951" s="272">
        <v>20119574</v>
      </c>
      <c r="G1951" s="272">
        <v>14638371</v>
      </c>
      <c r="H1951" s="272">
        <f t="shared" ref="H1951" si="37">+I1951/9*12</f>
        <v>51093117.333333336</v>
      </c>
      <c r="I1951" s="272">
        <v>38319838</v>
      </c>
    </row>
    <row r="1952" spans="1:9" x14ac:dyDescent="0.2">
      <c r="A1952" s="271">
        <v>615010</v>
      </c>
      <c r="B1952" s="271" t="s">
        <v>1376</v>
      </c>
      <c r="C1952" s="272">
        <v>37698392</v>
      </c>
      <c r="D1952" s="272">
        <v>40723303</v>
      </c>
      <c r="E1952" s="272">
        <v>36260635</v>
      </c>
      <c r="F1952" s="272">
        <v>41064098</v>
      </c>
      <c r="G1952" s="272">
        <v>35062289</v>
      </c>
      <c r="H1952" s="272">
        <f t="shared" si="36"/>
        <v>23805194.666666668</v>
      </c>
      <c r="I1952" s="272">
        <v>17853896</v>
      </c>
    </row>
    <row r="1953" spans="1:9" x14ac:dyDescent="0.2">
      <c r="A1953" s="271">
        <v>615015</v>
      </c>
      <c r="B1953" s="271" t="s">
        <v>1377</v>
      </c>
      <c r="C1953" s="272">
        <v>29293504</v>
      </c>
      <c r="D1953" s="272">
        <v>32305151</v>
      </c>
      <c r="E1953" s="272">
        <v>34028411</v>
      </c>
      <c r="F1953" s="272">
        <v>38109998</v>
      </c>
      <c r="G1953" s="272">
        <v>28523494</v>
      </c>
      <c r="H1953" s="272">
        <f t="shared" si="36"/>
        <v>30130114.666666668</v>
      </c>
      <c r="I1953" s="272">
        <v>22597586</v>
      </c>
    </row>
    <row r="1954" spans="1:9" x14ac:dyDescent="0.2">
      <c r="A1954" s="271">
        <v>615020</v>
      </c>
      <c r="B1954" s="271" t="s">
        <v>1378</v>
      </c>
      <c r="C1954" s="272">
        <v>0</v>
      </c>
      <c r="D1954" s="272">
        <v>0</v>
      </c>
      <c r="E1954" s="272">
        <v>0</v>
      </c>
      <c r="F1954" s="272">
        <v>0</v>
      </c>
      <c r="G1954" s="272">
        <v>0</v>
      </c>
      <c r="H1954" s="272">
        <v>0</v>
      </c>
      <c r="I1954" s="272">
        <v>0</v>
      </c>
    </row>
    <row r="1955" spans="1:9" x14ac:dyDescent="0.2">
      <c r="A1955" s="271">
        <v>615025</v>
      </c>
      <c r="B1955" s="271" t="s">
        <v>1379</v>
      </c>
      <c r="C1955" s="272">
        <v>17481620.239999998</v>
      </c>
      <c r="D1955" s="272">
        <v>20969279.280000001</v>
      </c>
      <c r="E1955" s="272">
        <v>20515624.98</v>
      </c>
      <c r="F1955" s="272">
        <v>20222093.02</v>
      </c>
      <c r="G1955" s="272">
        <v>22140366.41</v>
      </c>
      <c r="H1955" s="272">
        <f t="shared" si="36"/>
        <v>24773138.599999998</v>
      </c>
      <c r="I1955" s="272">
        <v>18579853.949999999</v>
      </c>
    </row>
    <row r="1956" spans="1:9" hidden="1" x14ac:dyDescent="0.2">
      <c r="A1956" s="271">
        <v>615035</v>
      </c>
      <c r="B1956" s="271" t="s">
        <v>1380</v>
      </c>
      <c r="C1956" s="272">
        <v>36409919.640000001</v>
      </c>
      <c r="D1956" s="272">
        <v>20249624</v>
      </c>
      <c r="E1956" s="272">
        <v>2381294</v>
      </c>
      <c r="F1956" s="272">
        <v>0</v>
      </c>
      <c r="G1956" s="272">
        <v>0</v>
      </c>
      <c r="H1956" s="272">
        <f t="shared" si="36"/>
        <v>0</v>
      </c>
      <c r="I1956" s="272">
        <v>0</v>
      </c>
    </row>
    <row r="1957" spans="1:9" s="274" customFormat="1" hidden="1" x14ac:dyDescent="0.2">
      <c r="A1957" s="300">
        <v>615095</v>
      </c>
      <c r="B1957" s="300" t="s">
        <v>444</v>
      </c>
      <c r="C1957" s="301">
        <v>0</v>
      </c>
      <c r="D1957" s="301">
        <v>0</v>
      </c>
      <c r="E1957" s="301">
        <v>0</v>
      </c>
      <c r="F1957" s="301">
        <v>0</v>
      </c>
      <c r="G1957" s="301">
        <v>0</v>
      </c>
      <c r="H1957" s="301">
        <f t="shared" si="36"/>
        <v>0</v>
      </c>
      <c r="I1957" s="301">
        <v>0</v>
      </c>
    </row>
    <row r="1958" spans="1:9" hidden="1" x14ac:dyDescent="0.2">
      <c r="A1958" s="269">
        <v>615500</v>
      </c>
      <c r="B1958" s="269" t="s">
        <v>1381</v>
      </c>
      <c r="C1958" s="270">
        <v>0</v>
      </c>
      <c r="D1958" s="270">
        <v>0</v>
      </c>
      <c r="E1958" s="270">
        <v>0</v>
      </c>
      <c r="F1958" s="270">
        <v>0</v>
      </c>
      <c r="G1958" s="270">
        <v>0</v>
      </c>
      <c r="H1958" s="270">
        <f t="shared" si="36"/>
        <v>0</v>
      </c>
      <c r="I1958" s="270">
        <v>0</v>
      </c>
    </row>
    <row r="1959" spans="1:9" hidden="1" x14ac:dyDescent="0.2">
      <c r="A1959" s="269">
        <v>616000</v>
      </c>
      <c r="B1959" s="269" t="s">
        <v>1382</v>
      </c>
      <c r="C1959" s="270">
        <v>0</v>
      </c>
      <c r="D1959" s="270">
        <v>0</v>
      </c>
      <c r="E1959" s="270">
        <v>0</v>
      </c>
      <c r="F1959" s="270">
        <v>0</v>
      </c>
      <c r="G1959" s="270">
        <v>0</v>
      </c>
      <c r="H1959" s="270">
        <f t="shared" si="36"/>
        <v>0</v>
      </c>
      <c r="I1959" s="270">
        <v>0</v>
      </c>
    </row>
    <row r="1960" spans="1:9" hidden="1" x14ac:dyDescent="0.2">
      <c r="A1960" s="269">
        <v>616500</v>
      </c>
      <c r="B1960" s="269" t="s">
        <v>1383</v>
      </c>
      <c r="C1960" s="270">
        <v>0</v>
      </c>
      <c r="D1960" s="270">
        <v>0</v>
      </c>
      <c r="E1960" s="270">
        <v>0</v>
      </c>
      <c r="F1960" s="270">
        <v>0</v>
      </c>
      <c r="G1960" s="270">
        <v>0</v>
      </c>
      <c r="H1960" s="270">
        <f t="shared" si="36"/>
        <v>0</v>
      </c>
      <c r="I1960" s="270">
        <v>0</v>
      </c>
    </row>
    <row r="1961" spans="1:9" hidden="1" x14ac:dyDescent="0.2">
      <c r="A1961" s="269">
        <v>617000</v>
      </c>
      <c r="B1961" s="269" t="s">
        <v>1384</v>
      </c>
      <c r="C1961" s="270">
        <v>0</v>
      </c>
      <c r="D1961" s="270">
        <v>0</v>
      </c>
      <c r="E1961" s="270">
        <v>0</v>
      </c>
      <c r="F1961" s="270">
        <v>0</v>
      </c>
      <c r="G1961" s="270">
        <v>0</v>
      </c>
      <c r="H1961" s="270">
        <f t="shared" si="36"/>
        <v>0</v>
      </c>
      <c r="I1961" s="270">
        <v>0</v>
      </c>
    </row>
    <row r="1962" spans="1:9" hidden="1" x14ac:dyDescent="0.2">
      <c r="A1962" s="269">
        <v>617500</v>
      </c>
      <c r="B1962" s="269" t="s">
        <v>1385</v>
      </c>
      <c r="C1962" s="270">
        <v>0</v>
      </c>
      <c r="D1962" s="270">
        <v>0</v>
      </c>
      <c r="E1962" s="270">
        <v>0</v>
      </c>
      <c r="F1962" s="270">
        <v>0</v>
      </c>
      <c r="G1962" s="270">
        <v>0</v>
      </c>
      <c r="H1962" s="270">
        <f t="shared" si="36"/>
        <v>0</v>
      </c>
      <c r="I1962" s="270">
        <v>0</v>
      </c>
    </row>
    <row r="1963" spans="1:9" hidden="1" x14ac:dyDescent="0.2">
      <c r="A1963" s="266">
        <v>620000</v>
      </c>
      <c r="B1963" s="266" t="s">
        <v>1386</v>
      </c>
      <c r="C1963" s="267">
        <v>0</v>
      </c>
      <c r="D1963" s="267">
        <v>0</v>
      </c>
      <c r="E1963" s="267">
        <v>0</v>
      </c>
      <c r="F1963" s="267">
        <v>0</v>
      </c>
      <c r="G1963" s="267">
        <v>0</v>
      </c>
      <c r="H1963" s="267">
        <f t="shared" si="36"/>
        <v>0</v>
      </c>
      <c r="I1963" s="267">
        <v>0</v>
      </c>
    </row>
    <row r="1964" spans="1:9" hidden="1" x14ac:dyDescent="0.2">
      <c r="A1964" s="269">
        <v>620500</v>
      </c>
      <c r="B1964" s="269" t="s">
        <v>1387</v>
      </c>
      <c r="C1964" s="270">
        <v>0</v>
      </c>
      <c r="D1964" s="270">
        <v>0</v>
      </c>
      <c r="E1964" s="270">
        <v>0</v>
      </c>
      <c r="F1964" s="270">
        <v>0</v>
      </c>
      <c r="G1964" s="270">
        <v>0</v>
      </c>
      <c r="H1964" s="270">
        <f t="shared" si="36"/>
        <v>0</v>
      </c>
      <c r="I1964" s="270">
        <v>0</v>
      </c>
    </row>
    <row r="1965" spans="1:9" hidden="1" x14ac:dyDescent="0.2">
      <c r="A1965" s="269">
        <v>621000</v>
      </c>
      <c r="B1965" s="269" t="s">
        <v>1388</v>
      </c>
      <c r="C1965" s="270">
        <v>0</v>
      </c>
      <c r="D1965" s="270">
        <v>0</v>
      </c>
      <c r="E1965" s="270">
        <v>0</v>
      </c>
      <c r="F1965" s="270">
        <v>0</v>
      </c>
      <c r="G1965" s="270">
        <v>0</v>
      </c>
      <c r="H1965" s="270">
        <f t="shared" si="36"/>
        <v>0</v>
      </c>
      <c r="I1965" s="270">
        <v>0</v>
      </c>
    </row>
    <row r="1966" spans="1:9" hidden="1" x14ac:dyDescent="0.2">
      <c r="A1966" s="269">
        <v>621500</v>
      </c>
      <c r="B1966" s="269" t="s">
        <v>1389</v>
      </c>
      <c r="C1966" s="270">
        <v>0</v>
      </c>
      <c r="D1966" s="270">
        <v>0</v>
      </c>
      <c r="E1966" s="270">
        <v>0</v>
      </c>
      <c r="F1966" s="270">
        <v>0</v>
      </c>
      <c r="G1966" s="270">
        <v>0</v>
      </c>
      <c r="H1966" s="270">
        <f t="shared" si="36"/>
        <v>0</v>
      </c>
      <c r="I1966" s="270">
        <v>0</v>
      </c>
    </row>
    <row r="1967" spans="1:9" hidden="1" x14ac:dyDescent="0.2">
      <c r="A1967" s="269">
        <v>622000</v>
      </c>
      <c r="B1967" s="269" t="s">
        <v>1390</v>
      </c>
      <c r="C1967" s="270">
        <v>0</v>
      </c>
      <c r="D1967" s="270">
        <v>0</v>
      </c>
      <c r="E1967" s="270">
        <v>0</v>
      </c>
      <c r="F1967" s="270">
        <v>0</v>
      </c>
      <c r="G1967" s="270">
        <v>0</v>
      </c>
      <c r="H1967" s="270">
        <f t="shared" si="36"/>
        <v>0</v>
      </c>
      <c r="I1967" s="270">
        <v>0</v>
      </c>
    </row>
    <row r="1968" spans="1:9" hidden="1" x14ac:dyDescent="0.2">
      <c r="A1968" s="264">
        <v>700000</v>
      </c>
      <c r="B1968" s="264" t="s">
        <v>1391</v>
      </c>
      <c r="C1968" s="265">
        <v>0</v>
      </c>
      <c r="D1968" s="265">
        <v>0</v>
      </c>
      <c r="E1968" s="265">
        <v>0</v>
      </c>
      <c r="F1968" s="265">
        <v>0</v>
      </c>
      <c r="G1968" s="265">
        <v>0</v>
      </c>
      <c r="H1968" s="265">
        <f t="shared" si="36"/>
        <v>0</v>
      </c>
      <c r="I1968" s="265">
        <v>0</v>
      </c>
    </row>
    <row r="1969" spans="1:9" hidden="1" x14ac:dyDescent="0.2">
      <c r="A1969" s="266">
        <v>710000</v>
      </c>
      <c r="B1969" s="266" t="s">
        <v>1392</v>
      </c>
      <c r="C1969" s="267">
        <v>0</v>
      </c>
      <c r="D1969" s="267">
        <v>0</v>
      </c>
      <c r="E1969" s="267">
        <v>0</v>
      </c>
      <c r="F1969" s="267">
        <v>0</v>
      </c>
      <c r="G1969" s="267">
        <v>0</v>
      </c>
      <c r="H1969" s="267">
        <f t="shared" ref="H1969:H1972" si="38">+I1969/9*12</f>
        <v>0</v>
      </c>
      <c r="I1969" s="267">
        <v>0</v>
      </c>
    </row>
    <row r="1970" spans="1:9" hidden="1" x14ac:dyDescent="0.2">
      <c r="A1970" s="269">
        <v>710500</v>
      </c>
      <c r="B1970" s="269" t="s">
        <v>1393</v>
      </c>
      <c r="C1970" s="270">
        <v>0</v>
      </c>
      <c r="D1970" s="270">
        <v>0</v>
      </c>
      <c r="E1970" s="270">
        <v>0</v>
      </c>
      <c r="F1970" s="270">
        <v>0</v>
      </c>
      <c r="G1970" s="270">
        <v>0</v>
      </c>
      <c r="H1970" s="270">
        <f t="shared" si="38"/>
        <v>0</v>
      </c>
      <c r="I1970" s="270">
        <v>0</v>
      </c>
    </row>
    <row r="1971" spans="1:9" hidden="1" x14ac:dyDescent="0.2">
      <c r="A1971" s="269">
        <v>711000</v>
      </c>
      <c r="B1971" s="269" t="s">
        <v>1394</v>
      </c>
      <c r="C1971" s="270">
        <v>0</v>
      </c>
      <c r="D1971" s="270">
        <v>0</v>
      </c>
      <c r="E1971" s="270">
        <v>0</v>
      </c>
      <c r="F1971" s="270">
        <v>0</v>
      </c>
      <c r="G1971" s="270">
        <v>0</v>
      </c>
      <c r="H1971" s="270">
        <f t="shared" si="38"/>
        <v>0</v>
      </c>
      <c r="I1971" s="270">
        <v>0</v>
      </c>
    </row>
    <row r="1972" spans="1:9" hidden="1" x14ac:dyDescent="0.2">
      <c r="A1972" s="269">
        <v>711500</v>
      </c>
      <c r="B1972" s="269" t="s">
        <v>1395</v>
      </c>
      <c r="C1972" s="270">
        <v>0</v>
      </c>
      <c r="D1972" s="270">
        <v>0</v>
      </c>
      <c r="E1972" s="270">
        <v>0</v>
      </c>
      <c r="F1972" s="270">
        <v>0</v>
      </c>
      <c r="G1972" s="270">
        <v>0</v>
      </c>
      <c r="H1972" s="270">
        <f t="shared" si="38"/>
        <v>0</v>
      </c>
      <c r="I1972" s="270">
        <v>0</v>
      </c>
    </row>
    <row r="1973" spans="1:9" hidden="1" x14ac:dyDescent="0.2">
      <c r="A1973" s="264">
        <v>800000</v>
      </c>
      <c r="B1973" s="264" t="s">
        <v>1396</v>
      </c>
      <c r="C1973" s="265">
        <v>0</v>
      </c>
      <c r="D1973" s="265">
        <v>0</v>
      </c>
      <c r="E1973" s="265">
        <v>0</v>
      </c>
      <c r="F1973" s="265">
        <v>0</v>
      </c>
      <c r="G1973" s="265">
        <v>0</v>
      </c>
      <c r="H1973" s="265">
        <f t="shared" ref="H1973:H2004" si="39">IFERROR(CEILING(+I1973*(1+((+I1973/G1973-1)/3)),1000000),0)</f>
        <v>0</v>
      </c>
      <c r="I1973" s="265">
        <v>0</v>
      </c>
    </row>
    <row r="1974" spans="1:9" x14ac:dyDescent="0.2">
      <c r="A1974" s="266">
        <v>810000</v>
      </c>
      <c r="B1974" s="266" t="s">
        <v>1397</v>
      </c>
      <c r="C1974" s="267">
        <v>9755281</v>
      </c>
      <c r="D1974" s="267">
        <v>12047334</v>
      </c>
      <c r="E1974" s="267">
        <v>2107987</v>
      </c>
      <c r="F1974" s="267">
        <v>5817243</v>
      </c>
      <c r="G1974" s="267">
        <v>12787117</v>
      </c>
      <c r="H1974" s="267">
        <f t="shared" si="39"/>
        <v>26000000</v>
      </c>
      <c r="I1974" s="267">
        <v>20727027</v>
      </c>
    </row>
    <row r="1975" spans="1:9" hidden="1" x14ac:dyDescent="0.2">
      <c r="A1975" s="269">
        <v>810500</v>
      </c>
      <c r="B1975" s="269" t="s">
        <v>1398</v>
      </c>
      <c r="C1975" s="270">
        <v>0</v>
      </c>
      <c r="D1975" s="270">
        <v>0</v>
      </c>
      <c r="E1975" s="270">
        <v>0</v>
      </c>
      <c r="F1975" s="270">
        <v>0</v>
      </c>
      <c r="G1975" s="270">
        <v>0</v>
      </c>
      <c r="H1975" s="270">
        <f t="shared" si="39"/>
        <v>0</v>
      </c>
      <c r="I1975" s="270">
        <v>0</v>
      </c>
    </row>
    <row r="1976" spans="1:9" hidden="1" x14ac:dyDescent="0.2">
      <c r="A1976" s="269">
        <v>811000</v>
      </c>
      <c r="B1976" s="269" t="s">
        <v>1399</v>
      </c>
      <c r="C1976" s="270">
        <v>0</v>
      </c>
      <c r="D1976" s="270">
        <v>0</v>
      </c>
      <c r="E1976" s="270">
        <v>0</v>
      </c>
      <c r="F1976" s="270">
        <v>0</v>
      </c>
      <c r="G1976" s="270">
        <v>0</v>
      </c>
      <c r="H1976" s="270">
        <f t="shared" si="39"/>
        <v>0</v>
      </c>
      <c r="I1976" s="270">
        <v>0</v>
      </c>
    </row>
    <row r="1977" spans="1:9" x14ac:dyDescent="0.2">
      <c r="A1977" s="269">
        <v>811500</v>
      </c>
      <c r="B1977" s="269" t="s">
        <v>1400</v>
      </c>
      <c r="C1977" s="270">
        <v>9755281</v>
      </c>
      <c r="D1977" s="270">
        <v>12047334</v>
      </c>
      <c r="E1977" s="270">
        <v>2107987</v>
      </c>
      <c r="F1977" s="270">
        <v>5817243</v>
      </c>
      <c r="G1977" s="270">
        <v>12787117</v>
      </c>
      <c r="H1977" s="270">
        <f t="shared" si="39"/>
        <v>26000000</v>
      </c>
      <c r="I1977" s="270">
        <v>20727027</v>
      </c>
    </row>
    <row r="1978" spans="1:9" hidden="1" x14ac:dyDescent="0.2">
      <c r="A1978" s="271">
        <v>811505</v>
      </c>
      <c r="B1978" s="271" t="s">
        <v>1401</v>
      </c>
      <c r="C1978" s="272">
        <v>0</v>
      </c>
      <c r="D1978" s="272">
        <v>0</v>
      </c>
      <c r="E1978" s="272">
        <v>0</v>
      </c>
      <c r="F1978" s="272">
        <v>0</v>
      </c>
      <c r="G1978" s="272">
        <v>0</v>
      </c>
      <c r="H1978" s="272">
        <f t="shared" si="39"/>
        <v>0</v>
      </c>
      <c r="I1978" s="272">
        <v>0</v>
      </c>
    </row>
    <row r="1979" spans="1:9" hidden="1" x14ac:dyDescent="0.2">
      <c r="A1979" s="271">
        <v>811510</v>
      </c>
      <c r="B1979" s="271" t="s">
        <v>1402</v>
      </c>
      <c r="C1979" s="272">
        <v>0</v>
      </c>
      <c r="D1979" s="272">
        <v>0</v>
      </c>
      <c r="E1979" s="272">
        <v>0</v>
      </c>
      <c r="F1979" s="272">
        <v>0</v>
      </c>
      <c r="G1979" s="272">
        <v>0</v>
      </c>
      <c r="H1979" s="272">
        <f t="shared" si="39"/>
        <v>0</v>
      </c>
      <c r="I1979" s="272">
        <v>0</v>
      </c>
    </row>
    <row r="1980" spans="1:9" hidden="1" x14ac:dyDescent="0.2">
      <c r="A1980" s="271">
        <v>811515</v>
      </c>
      <c r="B1980" s="271" t="s">
        <v>407</v>
      </c>
      <c r="C1980" s="272">
        <v>0</v>
      </c>
      <c r="D1980" s="272">
        <v>0</v>
      </c>
      <c r="E1980" s="272">
        <v>0</v>
      </c>
      <c r="F1980" s="272">
        <v>0</v>
      </c>
      <c r="G1980" s="272">
        <v>0</v>
      </c>
      <c r="H1980" s="272">
        <f t="shared" si="39"/>
        <v>0</v>
      </c>
      <c r="I1980" s="272">
        <v>0</v>
      </c>
    </row>
    <row r="1981" spans="1:9" hidden="1" x14ac:dyDescent="0.2">
      <c r="A1981" s="271">
        <v>811520</v>
      </c>
      <c r="B1981" s="271" t="s">
        <v>408</v>
      </c>
      <c r="C1981" s="272">
        <v>0</v>
      </c>
      <c r="D1981" s="272">
        <v>0</v>
      </c>
      <c r="E1981" s="272">
        <v>0</v>
      </c>
      <c r="F1981" s="272">
        <v>0</v>
      </c>
      <c r="G1981" s="272">
        <v>0</v>
      </c>
      <c r="H1981" s="272">
        <f t="shared" si="39"/>
        <v>0</v>
      </c>
      <c r="I1981" s="272">
        <v>0</v>
      </c>
    </row>
    <row r="1982" spans="1:9" hidden="1" x14ac:dyDescent="0.2">
      <c r="A1982" s="271">
        <v>811525</v>
      </c>
      <c r="B1982" s="271" t="s">
        <v>409</v>
      </c>
      <c r="C1982" s="272">
        <v>0</v>
      </c>
      <c r="D1982" s="272">
        <v>0</v>
      </c>
      <c r="E1982" s="272">
        <v>0</v>
      </c>
      <c r="F1982" s="272">
        <v>0</v>
      </c>
      <c r="G1982" s="272">
        <v>0</v>
      </c>
      <c r="H1982" s="272">
        <f t="shared" si="39"/>
        <v>0</v>
      </c>
      <c r="I1982" s="272">
        <v>0</v>
      </c>
    </row>
    <row r="1983" spans="1:9" hidden="1" x14ac:dyDescent="0.2">
      <c r="A1983" s="271">
        <v>811530</v>
      </c>
      <c r="B1983" s="271" t="s">
        <v>1403</v>
      </c>
      <c r="C1983" s="272">
        <v>0</v>
      </c>
      <c r="D1983" s="272">
        <v>0</v>
      </c>
      <c r="E1983" s="272">
        <v>0</v>
      </c>
      <c r="F1983" s="272">
        <v>0</v>
      </c>
      <c r="G1983" s="272">
        <v>0</v>
      </c>
      <c r="H1983" s="272">
        <f t="shared" si="39"/>
        <v>0</v>
      </c>
      <c r="I1983" s="272">
        <v>0</v>
      </c>
    </row>
    <row r="1984" spans="1:9" hidden="1" x14ac:dyDescent="0.2">
      <c r="A1984" s="271">
        <v>811535</v>
      </c>
      <c r="B1984" s="271" t="s">
        <v>1404</v>
      </c>
      <c r="C1984" s="272">
        <v>0</v>
      </c>
      <c r="D1984" s="272">
        <v>0</v>
      </c>
      <c r="E1984" s="272">
        <v>0</v>
      </c>
      <c r="F1984" s="272">
        <v>0</v>
      </c>
      <c r="G1984" s="272">
        <v>0</v>
      </c>
      <c r="H1984" s="272">
        <f t="shared" si="39"/>
        <v>0</v>
      </c>
      <c r="I1984" s="272">
        <v>0</v>
      </c>
    </row>
    <row r="1985" spans="1:9" x14ac:dyDescent="0.2">
      <c r="A1985" s="271">
        <v>811540</v>
      </c>
      <c r="B1985" s="271" t="s">
        <v>412</v>
      </c>
      <c r="C1985" s="272">
        <v>70041</v>
      </c>
      <c r="D1985" s="272">
        <v>285272</v>
      </c>
      <c r="E1985" s="272">
        <v>288373</v>
      </c>
      <c r="F1985" s="272">
        <v>398379</v>
      </c>
      <c r="G1985" s="272">
        <v>281857</v>
      </c>
      <c r="H1985" s="272">
        <f t="shared" si="39"/>
        <v>1000000</v>
      </c>
      <c r="I1985" s="272">
        <v>445330</v>
      </c>
    </row>
    <row r="1986" spans="1:9" x14ac:dyDescent="0.2">
      <c r="A1986" s="271">
        <v>811545</v>
      </c>
      <c r="B1986" s="271" t="s">
        <v>413</v>
      </c>
      <c r="C1986" s="272">
        <v>251098</v>
      </c>
      <c r="D1986" s="272">
        <v>1239591</v>
      </c>
      <c r="E1986" s="272">
        <v>432852</v>
      </c>
      <c r="F1986" s="272">
        <v>1564190</v>
      </c>
      <c r="G1986" s="272">
        <v>2201885</v>
      </c>
      <c r="H1986" s="272">
        <f t="shared" si="39"/>
        <v>2000000</v>
      </c>
      <c r="I1986" s="272">
        <v>1330019</v>
      </c>
    </row>
    <row r="1987" spans="1:9" x14ac:dyDescent="0.2">
      <c r="A1987" s="271">
        <v>811550</v>
      </c>
      <c r="B1987" s="271" t="s">
        <v>414</v>
      </c>
      <c r="C1987" s="272">
        <v>9434142</v>
      </c>
      <c r="D1987" s="272">
        <v>10522471</v>
      </c>
      <c r="E1987" s="272">
        <v>1386762</v>
      </c>
      <c r="F1987" s="272">
        <v>3854674</v>
      </c>
      <c r="G1987" s="272">
        <v>10303375</v>
      </c>
      <c r="H1987" s="272">
        <f t="shared" si="39"/>
        <v>25000000</v>
      </c>
      <c r="I1987" s="272">
        <v>18951678</v>
      </c>
    </row>
    <row r="1988" spans="1:9" hidden="1" x14ac:dyDescent="0.2">
      <c r="A1988" s="271">
        <v>811555</v>
      </c>
      <c r="B1988" s="271" t="s">
        <v>1405</v>
      </c>
      <c r="C1988" s="272">
        <v>0</v>
      </c>
      <c r="D1988" s="272">
        <v>0</v>
      </c>
      <c r="E1988" s="272">
        <v>0</v>
      </c>
      <c r="F1988" s="272">
        <v>0</v>
      </c>
      <c r="G1988" s="272">
        <v>0</v>
      </c>
      <c r="H1988" s="272">
        <f t="shared" si="39"/>
        <v>0</v>
      </c>
      <c r="I1988" s="272">
        <v>0</v>
      </c>
    </row>
    <row r="1989" spans="1:9" hidden="1" x14ac:dyDescent="0.2">
      <c r="A1989" s="271">
        <v>811560</v>
      </c>
      <c r="B1989" s="271" t="s">
        <v>1406</v>
      </c>
      <c r="C1989" s="272">
        <v>0</v>
      </c>
      <c r="D1989" s="272">
        <v>0</v>
      </c>
      <c r="E1989" s="272">
        <v>0</v>
      </c>
      <c r="F1989" s="272">
        <v>0</v>
      </c>
      <c r="G1989" s="272">
        <v>0</v>
      </c>
      <c r="H1989" s="272">
        <f t="shared" si="39"/>
        <v>0</v>
      </c>
      <c r="I1989" s="272">
        <v>0</v>
      </c>
    </row>
    <row r="1990" spans="1:9" hidden="1" x14ac:dyDescent="0.2">
      <c r="A1990" s="271">
        <v>811565</v>
      </c>
      <c r="B1990" s="271" t="s">
        <v>1407</v>
      </c>
      <c r="C1990" s="272">
        <v>0</v>
      </c>
      <c r="D1990" s="272">
        <v>0</v>
      </c>
      <c r="E1990" s="272">
        <v>0</v>
      </c>
      <c r="F1990" s="272">
        <v>0</v>
      </c>
      <c r="G1990" s="272">
        <v>0</v>
      </c>
      <c r="H1990" s="272">
        <f t="shared" si="39"/>
        <v>0</v>
      </c>
      <c r="I1990" s="272">
        <v>0</v>
      </c>
    </row>
    <row r="1991" spans="1:9" hidden="1" x14ac:dyDescent="0.2">
      <c r="A1991" s="271">
        <v>811570</v>
      </c>
      <c r="B1991" s="271" t="s">
        <v>1408</v>
      </c>
      <c r="C1991" s="272">
        <v>0</v>
      </c>
      <c r="D1991" s="272">
        <v>0</v>
      </c>
      <c r="E1991" s="272">
        <v>0</v>
      </c>
      <c r="F1991" s="272">
        <v>0</v>
      </c>
      <c r="G1991" s="272">
        <v>0</v>
      </c>
      <c r="H1991" s="272">
        <f t="shared" si="39"/>
        <v>0</v>
      </c>
      <c r="I1991" s="272">
        <v>0</v>
      </c>
    </row>
    <row r="1992" spans="1:9" hidden="1" x14ac:dyDescent="0.2">
      <c r="A1992" s="271">
        <v>811575</v>
      </c>
      <c r="B1992" s="271" t="s">
        <v>1409</v>
      </c>
      <c r="C1992" s="272">
        <v>0</v>
      </c>
      <c r="D1992" s="272">
        <v>0</v>
      </c>
      <c r="E1992" s="272">
        <v>0</v>
      </c>
      <c r="F1992" s="272">
        <v>0</v>
      </c>
      <c r="G1992" s="272">
        <v>0</v>
      </c>
      <c r="H1992" s="272">
        <f t="shared" si="39"/>
        <v>0</v>
      </c>
      <c r="I1992" s="272">
        <v>0</v>
      </c>
    </row>
    <row r="1993" spans="1:9" hidden="1" x14ac:dyDescent="0.2">
      <c r="A1993" s="271">
        <v>811580</v>
      </c>
      <c r="B1993" s="271" t="s">
        <v>1410</v>
      </c>
      <c r="C1993" s="272">
        <v>0</v>
      </c>
      <c r="D1993" s="272">
        <v>0</v>
      </c>
      <c r="E1993" s="272">
        <v>0</v>
      </c>
      <c r="F1993" s="272">
        <v>0</v>
      </c>
      <c r="G1993" s="272">
        <v>0</v>
      </c>
      <c r="H1993" s="272">
        <f t="shared" si="39"/>
        <v>0</v>
      </c>
      <c r="I1993" s="272">
        <v>0</v>
      </c>
    </row>
    <row r="1994" spans="1:9" hidden="1" x14ac:dyDescent="0.2">
      <c r="A1994" s="271">
        <v>811585</v>
      </c>
      <c r="B1994" s="271" t="s">
        <v>1411</v>
      </c>
      <c r="C1994" s="272">
        <v>0</v>
      </c>
      <c r="D1994" s="272">
        <v>0</v>
      </c>
      <c r="E1994" s="272">
        <v>0</v>
      </c>
      <c r="F1994" s="272">
        <v>0</v>
      </c>
      <c r="G1994" s="272">
        <v>0</v>
      </c>
      <c r="H1994" s="272">
        <f t="shared" si="39"/>
        <v>0</v>
      </c>
      <c r="I1994" s="272">
        <v>0</v>
      </c>
    </row>
    <row r="1995" spans="1:9" hidden="1" x14ac:dyDescent="0.2">
      <c r="A1995" s="271">
        <v>811590</v>
      </c>
      <c r="B1995" s="271" t="s">
        <v>1412</v>
      </c>
      <c r="C1995" s="272">
        <v>0</v>
      </c>
      <c r="D1995" s="272">
        <v>0</v>
      </c>
      <c r="E1995" s="272">
        <v>0</v>
      </c>
      <c r="F1995" s="272">
        <v>0</v>
      </c>
      <c r="G1995" s="272">
        <v>0</v>
      </c>
      <c r="H1995" s="272">
        <f t="shared" si="39"/>
        <v>0</v>
      </c>
      <c r="I1995" s="272">
        <v>0</v>
      </c>
    </row>
    <row r="1996" spans="1:9" hidden="1" x14ac:dyDescent="0.2">
      <c r="A1996" s="271">
        <v>811595</v>
      </c>
      <c r="B1996" s="271" t="s">
        <v>1413</v>
      </c>
      <c r="C1996" s="272">
        <v>0</v>
      </c>
      <c r="D1996" s="272">
        <v>0</v>
      </c>
      <c r="E1996" s="272">
        <v>0</v>
      </c>
      <c r="F1996" s="272">
        <v>0</v>
      </c>
      <c r="G1996" s="272">
        <v>0</v>
      </c>
      <c r="H1996" s="272">
        <f t="shared" si="39"/>
        <v>0</v>
      </c>
      <c r="I1996" s="272">
        <v>0</v>
      </c>
    </row>
    <row r="1997" spans="1:9" hidden="1" x14ac:dyDescent="0.2">
      <c r="A1997" s="271">
        <v>811599</v>
      </c>
      <c r="B1997" s="271" t="s">
        <v>1414</v>
      </c>
      <c r="C1997" s="272">
        <v>0</v>
      </c>
      <c r="D1997" s="272">
        <v>0</v>
      </c>
      <c r="E1997" s="272">
        <v>0</v>
      </c>
      <c r="F1997" s="272">
        <v>0</v>
      </c>
      <c r="G1997" s="272">
        <v>0</v>
      </c>
      <c r="H1997" s="272">
        <f t="shared" si="39"/>
        <v>0</v>
      </c>
      <c r="I1997" s="272">
        <v>0</v>
      </c>
    </row>
    <row r="1998" spans="1:9" x14ac:dyDescent="0.2">
      <c r="A1998" s="266">
        <v>830000</v>
      </c>
      <c r="B1998" s="266" t="s">
        <v>1415</v>
      </c>
      <c r="C1998" s="267">
        <v>17407689</v>
      </c>
      <c r="D1998" s="267">
        <v>17407689</v>
      </c>
      <c r="E1998" s="267">
        <v>17407689</v>
      </c>
      <c r="F1998" s="267">
        <v>17407689</v>
      </c>
      <c r="G1998" s="267">
        <v>17407689</v>
      </c>
      <c r="H1998" s="267">
        <f t="shared" si="39"/>
        <v>18000000</v>
      </c>
      <c r="I1998" s="267">
        <v>17407689</v>
      </c>
    </row>
    <row r="1999" spans="1:9" hidden="1" x14ac:dyDescent="0.2">
      <c r="A1999" s="269">
        <v>830500</v>
      </c>
      <c r="B1999" s="269" t="s">
        <v>1416</v>
      </c>
      <c r="C1999" s="270">
        <v>0</v>
      </c>
      <c r="D1999" s="270">
        <v>0</v>
      </c>
      <c r="E1999" s="270">
        <v>0</v>
      </c>
      <c r="F1999" s="270">
        <v>0</v>
      </c>
      <c r="G1999" s="270">
        <v>0</v>
      </c>
      <c r="H1999" s="270">
        <f t="shared" si="39"/>
        <v>0</v>
      </c>
      <c r="I1999" s="270">
        <v>0</v>
      </c>
    </row>
    <row r="2000" spans="1:9" hidden="1" x14ac:dyDescent="0.2">
      <c r="A2000" s="269">
        <v>831000</v>
      </c>
      <c r="B2000" s="269" t="s">
        <v>1417</v>
      </c>
      <c r="C2000" s="270">
        <v>0</v>
      </c>
      <c r="D2000" s="270">
        <v>0</v>
      </c>
      <c r="E2000" s="270">
        <v>0</v>
      </c>
      <c r="F2000" s="270">
        <v>0</v>
      </c>
      <c r="G2000" s="270">
        <v>0</v>
      </c>
      <c r="H2000" s="270">
        <f t="shared" si="39"/>
        <v>0</v>
      </c>
      <c r="I2000" s="270">
        <v>0</v>
      </c>
    </row>
    <row r="2001" spans="1:9" hidden="1" x14ac:dyDescent="0.2">
      <c r="A2001" s="271">
        <v>831005</v>
      </c>
      <c r="B2001" s="271" t="s">
        <v>581</v>
      </c>
      <c r="C2001" s="272">
        <v>0</v>
      </c>
      <c r="D2001" s="272">
        <v>0</v>
      </c>
      <c r="E2001" s="272">
        <v>0</v>
      </c>
      <c r="F2001" s="272">
        <v>0</v>
      </c>
      <c r="G2001" s="272">
        <v>0</v>
      </c>
      <c r="H2001" s="272">
        <f t="shared" si="39"/>
        <v>0</v>
      </c>
      <c r="I2001" s="272">
        <v>0</v>
      </c>
    </row>
    <row r="2002" spans="1:9" hidden="1" x14ac:dyDescent="0.2">
      <c r="A2002" s="271">
        <v>831010</v>
      </c>
      <c r="B2002" s="271" t="s">
        <v>1418</v>
      </c>
      <c r="C2002" s="272">
        <v>0</v>
      </c>
      <c r="D2002" s="272">
        <v>0</v>
      </c>
      <c r="E2002" s="272">
        <v>0</v>
      </c>
      <c r="F2002" s="272">
        <v>0</v>
      </c>
      <c r="G2002" s="272">
        <v>0</v>
      </c>
      <c r="H2002" s="272">
        <f t="shared" si="39"/>
        <v>0</v>
      </c>
      <c r="I2002" s="272">
        <v>0</v>
      </c>
    </row>
    <row r="2003" spans="1:9" hidden="1" x14ac:dyDescent="0.2">
      <c r="A2003" s="271">
        <v>831015</v>
      </c>
      <c r="B2003" s="271" t="s">
        <v>1419</v>
      </c>
      <c r="C2003" s="272">
        <v>0</v>
      </c>
      <c r="D2003" s="272">
        <v>0</v>
      </c>
      <c r="E2003" s="272">
        <v>0</v>
      </c>
      <c r="F2003" s="272">
        <v>0</v>
      </c>
      <c r="G2003" s="272">
        <v>0</v>
      </c>
      <c r="H2003" s="272">
        <f t="shared" si="39"/>
        <v>0</v>
      </c>
      <c r="I2003" s="272">
        <v>0</v>
      </c>
    </row>
    <row r="2004" spans="1:9" hidden="1" x14ac:dyDescent="0.2">
      <c r="A2004" s="271">
        <v>831020</v>
      </c>
      <c r="B2004" s="271" t="s">
        <v>1420</v>
      </c>
      <c r="C2004" s="272">
        <v>0</v>
      </c>
      <c r="D2004" s="272">
        <v>0</v>
      </c>
      <c r="E2004" s="272">
        <v>0</v>
      </c>
      <c r="F2004" s="272">
        <v>0</v>
      </c>
      <c r="G2004" s="272">
        <v>0</v>
      </c>
      <c r="H2004" s="272">
        <f t="shared" si="39"/>
        <v>0</v>
      </c>
      <c r="I2004" s="272">
        <v>0</v>
      </c>
    </row>
    <row r="2005" spans="1:9" hidden="1" x14ac:dyDescent="0.2">
      <c r="A2005" s="271">
        <v>831025</v>
      </c>
      <c r="B2005" s="271" t="s">
        <v>1093</v>
      </c>
      <c r="C2005" s="272">
        <v>0</v>
      </c>
      <c r="D2005" s="272">
        <v>0</v>
      </c>
      <c r="E2005" s="272">
        <v>0</v>
      </c>
      <c r="F2005" s="272">
        <v>0</v>
      </c>
      <c r="G2005" s="272">
        <v>0</v>
      </c>
      <c r="H2005" s="272">
        <f t="shared" ref="H2005:H2025" si="40">IFERROR(CEILING(+I2005*(1+((+I2005/G2005-1)/3)),1000000),0)</f>
        <v>0</v>
      </c>
      <c r="I2005" s="272">
        <v>0</v>
      </c>
    </row>
    <row r="2006" spans="1:9" hidden="1" x14ac:dyDescent="0.2">
      <c r="A2006" s="271">
        <v>831030</v>
      </c>
      <c r="B2006" s="271" t="s">
        <v>1094</v>
      </c>
      <c r="C2006" s="272">
        <v>0</v>
      </c>
      <c r="D2006" s="272">
        <v>0</v>
      </c>
      <c r="E2006" s="272">
        <v>0</v>
      </c>
      <c r="F2006" s="272">
        <v>0</v>
      </c>
      <c r="G2006" s="272">
        <v>0</v>
      </c>
      <c r="H2006" s="272">
        <f t="shared" si="40"/>
        <v>0</v>
      </c>
      <c r="I2006" s="272">
        <v>0</v>
      </c>
    </row>
    <row r="2007" spans="1:9" hidden="1" x14ac:dyDescent="0.2">
      <c r="A2007" s="271">
        <v>831035</v>
      </c>
      <c r="B2007" s="271" t="s">
        <v>585</v>
      </c>
      <c r="C2007" s="272">
        <v>0</v>
      </c>
      <c r="D2007" s="272">
        <v>0</v>
      </c>
      <c r="E2007" s="272">
        <v>0</v>
      </c>
      <c r="F2007" s="272">
        <v>0</v>
      </c>
      <c r="G2007" s="272">
        <v>0</v>
      </c>
      <c r="H2007" s="272">
        <f t="shared" si="40"/>
        <v>0</v>
      </c>
      <c r="I2007" s="272">
        <v>0</v>
      </c>
    </row>
    <row r="2008" spans="1:9" hidden="1" x14ac:dyDescent="0.2">
      <c r="A2008" s="269">
        <v>831500</v>
      </c>
      <c r="B2008" s="269" t="s">
        <v>1421</v>
      </c>
      <c r="C2008" s="270">
        <v>0</v>
      </c>
      <c r="D2008" s="270">
        <v>0</v>
      </c>
      <c r="E2008" s="270">
        <v>0</v>
      </c>
      <c r="F2008" s="270">
        <v>0</v>
      </c>
      <c r="G2008" s="270">
        <v>0</v>
      </c>
      <c r="H2008" s="270">
        <f t="shared" si="40"/>
        <v>0</v>
      </c>
      <c r="I2008" s="270">
        <v>0</v>
      </c>
    </row>
    <row r="2009" spans="1:9" x14ac:dyDescent="0.2">
      <c r="A2009" s="269">
        <v>832000</v>
      </c>
      <c r="B2009" s="269" t="s">
        <v>1422</v>
      </c>
      <c r="C2009" s="270">
        <v>5911735</v>
      </c>
      <c r="D2009" s="270">
        <v>5911735</v>
      </c>
      <c r="E2009" s="270">
        <v>5911735</v>
      </c>
      <c r="F2009" s="270">
        <v>5911735</v>
      </c>
      <c r="G2009" s="270">
        <v>5911735</v>
      </c>
      <c r="H2009" s="270">
        <f t="shared" si="40"/>
        <v>6000000</v>
      </c>
      <c r="I2009" s="270">
        <v>5911735</v>
      </c>
    </row>
    <row r="2010" spans="1:9" x14ac:dyDescent="0.2">
      <c r="A2010" s="269">
        <v>832500</v>
      </c>
      <c r="B2010" s="269" t="s">
        <v>1423</v>
      </c>
      <c r="C2010" s="270">
        <v>11495954</v>
      </c>
      <c r="D2010" s="270">
        <v>11495954</v>
      </c>
      <c r="E2010" s="270">
        <v>11495954</v>
      </c>
      <c r="F2010" s="270">
        <v>11495954</v>
      </c>
      <c r="G2010" s="270">
        <v>11495954</v>
      </c>
      <c r="H2010" s="270">
        <f t="shared" si="40"/>
        <v>12000000</v>
      </c>
      <c r="I2010" s="270">
        <v>11495954</v>
      </c>
    </row>
    <row r="2011" spans="1:9" x14ac:dyDescent="0.2">
      <c r="A2011" s="266">
        <v>860000</v>
      </c>
      <c r="B2011" s="266" t="s">
        <v>1424</v>
      </c>
      <c r="C2011" s="267">
        <v>9755281</v>
      </c>
      <c r="D2011" s="267">
        <v>12047334</v>
      </c>
      <c r="E2011" s="267">
        <v>2107987</v>
      </c>
      <c r="F2011" s="267">
        <v>5817243</v>
      </c>
      <c r="G2011" s="267">
        <v>12787117</v>
      </c>
      <c r="H2011" s="267">
        <f t="shared" si="40"/>
        <v>26000000</v>
      </c>
      <c r="I2011" s="267">
        <v>20727027</v>
      </c>
    </row>
    <row r="2012" spans="1:9" x14ac:dyDescent="0.2">
      <c r="A2012" s="266">
        <v>880000</v>
      </c>
      <c r="B2012" s="266" t="s">
        <v>1425</v>
      </c>
      <c r="C2012" s="267">
        <v>17407689</v>
      </c>
      <c r="D2012" s="267">
        <v>17407689</v>
      </c>
      <c r="E2012" s="267">
        <v>17407689</v>
      </c>
      <c r="F2012" s="267">
        <v>17407689</v>
      </c>
      <c r="G2012" s="267">
        <v>17407689</v>
      </c>
      <c r="H2012" s="267">
        <f t="shared" si="40"/>
        <v>18000000</v>
      </c>
      <c r="I2012" s="267">
        <v>17407689</v>
      </c>
    </row>
    <row r="2013" spans="1:9" hidden="1" x14ac:dyDescent="0.2">
      <c r="A2013" s="264">
        <v>900000</v>
      </c>
      <c r="B2013" s="264" t="s">
        <v>1426</v>
      </c>
      <c r="C2013" s="265">
        <v>0</v>
      </c>
      <c r="D2013" s="265">
        <v>0</v>
      </c>
      <c r="E2013" s="265">
        <v>0</v>
      </c>
      <c r="F2013" s="265">
        <v>0</v>
      </c>
      <c r="G2013" s="265">
        <v>0</v>
      </c>
      <c r="H2013" s="265">
        <f t="shared" si="40"/>
        <v>0</v>
      </c>
      <c r="I2013" s="265">
        <v>0</v>
      </c>
    </row>
    <row r="2014" spans="1:9" x14ac:dyDescent="0.2">
      <c r="A2014" s="266">
        <v>910000</v>
      </c>
      <c r="B2014" s="266" t="s">
        <v>1427</v>
      </c>
      <c r="C2014" s="267">
        <v>0</v>
      </c>
      <c r="D2014" s="267">
        <v>0</v>
      </c>
      <c r="E2014" s="267">
        <v>7592037161</v>
      </c>
      <c r="F2014" s="267">
        <v>8989826768</v>
      </c>
      <c r="G2014" s="267">
        <v>9193591404</v>
      </c>
      <c r="H2014" s="267">
        <f t="shared" si="40"/>
        <v>10383000000</v>
      </c>
      <c r="I2014" s="267">
        <v>10064766995</v>
      </c>
    </row>
    <row r="2015" spans="1:9" hidden="1" x14ac:dyDescent="0.2">
      <c r="A2015" s="269">
        <v>910500</v>
      </c>
      <c r="B2015" s="269" t="s">
        <v>1428</v>
      </c>
      <c r="C2015" s="270">
        <v>0</v>
      </c>
      <c r="D2015" s="270">
        <v>0</v>
      </c>
      <c r="E2015" s="270">
        <v>0</v>
      </c>
      <c r="F2015" s="270">
        <v>0</v>
      </c>
      <c r="G2015" s="270">
        <v>0</v>
      </c>
      <c r="H2015" s="270">
        <f t="shared" si="40"/>
        <v>0</v>
      </c>
      <c r="I2015" s="270">
        <v>0</v>
      </c>
    </row>
    <row r="2016" spans="1:9" x14ac:dyDescent="0.2">
      <c r="A2016" s="269">
        <v>911000</v>
      </c>
      <c r="B2016" s="269" t="s">
        <v>1429</v>
      </c>
      <c r="C2016" s="270">
        <v>0</v>
      </c>
      <c r="D2016" s="270">
        <v>0</v>
      </c>
      <c r="E2016" s="270">
        <v>7592037161</v>
      </c>
      <c r="F2016" s="270">
        <v>8989826768</v>
      </c>
      <c r="G2016" s="270">
        <v>9193591404</v>
      </c>
      <c r="H2016" s="270">
        <f t="shared" si="40"/>
        <v>10383000000</v>
      </c>
      <c r="I2016" s="270">
        <v>10064766995</v>
      </c>
    </row>
    <row r="2017" spans="1:9" hidden="1" x14ac:dyDescent="0.2">
      <c r="A2017" s="269">
        <v>911500</v>
      </c>
      <c r="B2017" s="269" t="s">
        <v>1430</v>
      </c>
      <c r="C2017" s="270">
        <v>0</v>
      </c>
      <c r="D2017" s="270">
        <v>0</v>
      </c>
      <c r="E2017" s="270">
        <v>0</v>
      </c>
      <c r="F2017" s="270">
        <v>0</v>
      </c>
      <c r="G2017" s="270">
        <v>0</v>
      </c>
      <c r="H2017" s="270">
        <f t="shared" si="40"/>
        <v>0</v>
      </c>
      <c r="I2017" s="270">
        <v>0</v>
      </c>
    </row>
    <row r="2018" spans="1:9" hidden="1" x14ac:dyDescent="0.2">
      <c r="A2018" s="269">
        <v>912000</v>
      </c>
      <c r="B2018" s="269" t="s">
        <v>1431</v>
      </c>
      <c r="C2018" s="270">
        <v>0</v>
      </c>
      <c r="D2018" s="270">
        <v>0</v>
      </c>
      <c r="E2018" s="270">
        <v>0</v>
      </c>
      <c r="F2018" s="270">
        <v>0</v>
      </c>
      <c r="G2018" s="270">
        <v>0</v>
      </c>
      <c r="H2018" s="270">
        <f t="shared" si="40"/>
        <v>0</v>
      </c>
      <c r="I2018" s="270">
        <v>0</v>
      </c>
    </row>
    <row r="2019" spans="1:9" hidden="1" x14ac:dyDescent="0.2">
      <c r="A2019" s="269">
        <v>912500</v>
      </c>
      <c r="B2019" s="269" t="s">
        <v>1432</v>
      </c>
      <c r="C2019" s="270">
        <v>0</v>
      </c>
      <c r="D2019" s="270">
        <v>0</v>
      </c>
      <c r="E2019" s="270">
        <v>0</v>
      </c>
      <c r="F2019" s="270">
        <v>0</v>
      </c>
      <c r="G2019" s="270">
        <v>0</v>
      </c>
      <c r="H2019" s="270">
        <f t="shared" si="40"/>
        <v>0</v>
      </c>
      <c r="I2019" s="270">
        <v>0</v>
      </c>
    </row>
    <row r="2020" spans="1:9" hidden="1" x14ac:dyDescent="0.2">
      <c r="A2020" s="266">
        <v>930000</v>
      </c>
      <c r="B2020" s="266" t="s">
        <v>1433</v>
      </c>
      <c r="C2020" s="267">
        <v>0</v>
      </c>
      <c r="D2020" s="267">
        <v>0</v>
      </c>
      <c r="E2020" s="267">
        <v>0</v>
      </c>
      <c r="F2020" s="267">
        <v>0</v>
      </c>
      <c r="G2020" s="267">
        <v>0</v>
      </c>
      <c r="H2020" s="267">
        <f t="shared" si="40"/>
        <v>0</v>
      </c>
      <c r="I2020" s="267">
        <v>0</v>
      </c>
    </row>
    <row r="2021" spans="1:9" hidden="1" x14ac:dyDescent="0.2">
      <c r="A2021" s="269">
        <v>930500</v>
      </c>
      <c r="B2021" s="269" t="s">
        <v>1434</v>
      </c>
      <c r="C2021" s="270">
        <v>0</v>
      </c>
      <c r="D2021" s="270">
        <v>0</v>
      </c>
      <c r="E2021" s="270">
        <v>0</v>
      </c>
      <c r="F2021" s="270">
        <v>0</v>
      </c>
      <c r="G2021" s="270">
        <v>0</v>
      </c>
      <c r="H2021" s="270">
        <f t="shared" si="40"/>
        <v>0</v>
      </c>
      <c r="I2021" s="270">
        <v>0</v>
      </c>
    </row>
    <row r="2022" spans="1:9" hidden="1" x14ac:dyDescent="0.2">
      <c r="A2022" s="269">
        <v>931000</v>
      </c>
      <c r="B2022" s="269" t="s">
        <v>1435</v>
      </c>
      <c r="C2022" s="270">
        <v>0</v>
      </c>
      <c r="D2022" s="270">
        <v>0</v>
      </c>
      <c r="E2022" s="270">
        <v>0</v>
      </c>
      <c r="F2022" s="270">
        <v>0</v>
      </c>
      <c r="G2022" s="270">
        <v>0</v>
      </c>
      <c r="H2022" s="270">
        <f t="shared" si="40"/>
        <v>0</v>
      </c>
      <c r="I2022" s="270">
        <v>0</v>
      </c>
    </row>
    <row r="2023" spans="1:9" hidden="1" x14ac:dyDescent="0.2">
      <c r="A2023" s="266">
        <v>960000</v>
      </c>
      <c r="B2023" s="266" t="s">
        <v>1436</v>
      </c>
      <c r="C2023" s="267">
        <v>0</v>
      </c>
      <c r="D2023" s="267">
        <v>0</v>
      </c>
      <c r="E2023" s="267">
        <v>0</v>
      </c>
      <c r="F2023" s="267">
        <v>0</v>
      </c>
      <c r="G2023" s="267">
        <v>0</v>
      </c>
      <c r="H2023" s="267">
        <f t="shared" si="40"/>
        <v>0</v>
      </c>
      <c r="I2023" s="267">
        <v>0</v>
      </c>
    </row>
    <row r="2024" spans="1:9" hidden="1" x14ac:dyDescent="0.2">
      <c r="A2024" s="269">
        <v>960500</v>
      </c>
      <c r="B2024" s="269" t="s">
        <v>1437</v>
      </c>
      <c r="C2024" s="270">
        <v>0</v>
      </c>
      <c r="D2024" s="270">
        <v>0</v>
      </c>
      <c r="E2024" s="270">
        <v>0</v>
      </c>
      <c r="F2024" s="270">
        <v>0</v>
      </c>
      <c r="G2024" s="270">
        <v>0</v>
      </c>
      <c r="H2024" s="270">
        <f t="shared" si="40"/>
        <v>0</v>
      </c>
      <c r="I2024" s="270">
        <v>0</v>
      </c>
    </row>
    <row r="2025" spans="1:9" x14ac:dyDescent="0.2">
      <c r="A2025" s="266">
        <v>980000</v>
      </c>
      <c r="B2025" s="266" t="s">
        <v>1438</v>
      </c>
      <c r="C2025" s="267">
        <v>0</v>
      </c>
      <c r="D2025" s="267">
        <v>0</v>
      </c>
      <c r="E2025" s="267">
        <v>7592037161</v>
      </c>
      <c r="F2025" s="267">
        <v>8989826768</v>
      </c>
      <c r="G2025" s="267">
        <v>9193591404</v>
      </c>
      <c r="H2025" s="267">
        <f t="shared" si="40"/>
        <v>10383000000</v>
      </c>
      <c r="I2025" s="267">
        <v>10064766995</v>
      </c>
    </row>
    <row r="2027" spans="1:9" x14ac:dyDescent="0.2">
      <c r="C2027" s="276"/>
      <c r="D2027" s="276"/>
      <c r="E2027" s="276"/>
      <c r="F2027" s="276"/>
      <c r="G2027" s="276"/>
      <c r="H2027" s="276"/>
    </row>
    <row r="2028" spans="1:9" x14ac:dyDescent="0.2">
      <c r="C2028" s="276"/>
      <c r="D2028" s="276"/>
      <c r="E2028" s="276"/>
      <c r="F2028" s="276"/>
      <c r="G2028" s="276"/>
      <c r="H2028" s="276"/>
    </row>
    <row r="2029" spans="1:9" x14ac:dyDescent="0.2">
      <c r="C2029" s="302"/>
      <c r="D2029" s="302"/>
      <c r="E2029" s="302"/>
      <c r="F2029" s="302"/>
      <c r="G2029" s="302"/>
      <c r="H2029" s="302"/>
    </row>
    <row r="2030" spans="1:9" x14ac:dyDescent="0.2">
      <c r="C2030" s="276"/>
      <c r="D2030" s="276"/>
      <c r="E2030" s="276"/>
      <c r="F2030" s="276"/>
      <c r="G2030" s="276"/>
      <c r="H2030" s="276"/>
    </row>
    <row r="2031" spans="1:9" x14ac:dyDescent="0.2">
      <c r="C2031" s="276"/>
      <c r="D2031" s="276"/>
      <c r="E2031" s="276"/>
      <c r="F2031" s="276"/>
      <c r="G2031" s="276"/>
      <c r="H2031" s="276"/>
    </row>
    <row r="2032" spans="1:9" x14ac:dyDescent="0.2">
      <c r="C2032" s="276"/>
      <c r="D2032" s="276"/>
      <c r="E2032" s="276"/>
      <c r="F2032" s="276"/>
      <c r="G2032" s="276"/>
      <c r="H2032" s="276"/>
    </row>
    <row r="2033" spans="3:8" x14ac:dyDescent="0.2">
      <c r="C2033" s="276"/>
      <c r="D2033" s="276"/>
      <c r="E2033" s="276"/>
      <c r="F2033" s="276"/>
      <c r="G2033" s="276"/>
      <c r="H2033" s="276"/>
    </row>
    <row r="2034" spans="3:8" x14ac:dyDescent="0.2">
      <c r="C2034" s="276"/>
      <c r="D2034" s="276"/>
      <c r="E2034" s="276"/>
      <c r="F2034" s="276"/>
      <c r="G2034" s="276"/>
      <c r="H2034" s="276"/>
    </row>
    <row r="2035" spans="3:8" x14ac:dyDescent="0.2">
      <c r="C2035" s="276"/>
      <c r="D2035" s="276"/>
      <c r="E2035" s="276"/>
      <c r="F2035" s="276"/>
      <c r="G2035" s="276"/>
      <c r="H2035" s="276"/>
    </row>
    <row r="2036" spans="3:8" x14ac:dyDescent="0.2">
      <c r="C2036" s="276"/>
      <c r="D2036" s="276"/>
      <c r="E2036" s="276"/>
      <c r="F2036" s="276"/>
      <c r="G2036" s="276"/>
      <c r="H2036" s="276"/>
    </row>
    <row r="2037" spans="3:8" x14ac:dyDescent="0.2">
      <c r="C2037" s="276"/>
      <c r="D2037" s="276"/>
      <c r="E2037" s="276"/>
      <c r="F2037" s="276"/>
      <c r="G2037" s="276"/>
      <c r="H2037" s="276"/>
    </row>
    <row r="2038" spans="3:8" x14ac:dyDescent="0.2">
      <c r="C2038" s="276"/>
      <c r="D2038" s="276"/>
      <c r="E2038" s="276"/>
      <c r="F2038" s="276"/>
      <c r="G2038" s="276"/>
      <c r="H2038" s="276"/>
    </row>
    <row r="2039" spans="3:8" x14ac:dyDescent="0.2">
      <c r="C2039" s="276"/>
      <c r="D2039" s="276"/>
      <c r="E2039" s="276"/>
      <c r="F2039" s="276"/>
      <c r="G2039" s="276"/>
      <c r="H2039" s="276"/>
    </row>
    <row r="2040" spans="3:8" x14ac:dyDescent="0.2">
      <c r="C2040" s="276"/>
      <c r="D2040" s="276"/>
      <c r="E2040" s="276"/>
      <c r="F2040" s="276"/>
      <c r="G2040" s="276"/>
      <c r="H2040" s="276"/>
    </row>
    <row r="2041" spans="3:8" x14ac:dyDescent="0.2">
      <c r="C2041" s="276"/>
      <c r="D2041" s="276"/>
      <c r="E2041" s="276"/>
      <c r="F2041" s="276"/>
      <c r="G2041" s="276"/>
      <c r="H2041" s="276"/>
    </row>
    <row r="2042" spans="3:8" x14ac:dyDescent="0.2">
      <c r="C2042" s="276"/>
      <c r="D2042" s="276"/>
      <c r="E2042" s="276"/>
      <c r="F2042" s="276"/>
      <c r="G2042" s="276"/>
      <c r="H2042" s="276"/>
    </row>
    <row r="2043" spans="3:8" x14ac:dyDescent="0.2">
      <c r="C2043" s="276"/>
      <c r="D2043" s="276"/>
      <c r="E2043" s="276"/>
      <c r="F2043" s="276"/>
      <c r="G2043" s="276"/>
      <c r="H2043" s="276"/>
    </row>
    <row r="2044" spans="3:8" x14ac:dyDescent="0.2">
      <c r="C2044" s="276"/>
      <c r="D2044" s="276"/>
      <c r="E2044" s="276"/>
      <c r="F2044" s="276"/>
      <c r="G2044" s="276"/>
      <c r="H2044" s="276"/>
    </row>
    <row r="2045" spans="3:8" x14ac:dyDescent="0.2">
      <c r="C2045" s="276"/>
      <c r="D2045" s="276"/>
      <c r="E2045" s="276"/>
      <c r="F2045" s="276"/>
      <c r="G2045" s="276"/>
      <c r="H2045" s="276"/>
    </row>
    <row r="2046" spans="3:8" x14ac:dyDescent="0.2">
      <c r="C2046" s="276"/>
      <c r="D2046" s="276"/>
      <c r="E2046" s="276"/>
      <c r="F2046" s="276"/>
      <c r="G2046" s="276"/>
      <c r="H2046" s="276"/>
    </row>
    <row r="2047" spans="3:8" x14ac:dyDescent="0.2">
      <c r="C2047" s="276"/>
      <c r="D2047" s="276"/>
      <c r="E2047" s="276"/>
      <c r="F2047" s="276"/>
      <c r="G2047" s="276"/>
      <c r="H2047" s="276"/>
    </row>
    <row r="2048" spans="3:8" x14ac:dyDescent="0.2">
      <c r="C2048" s="276"/>
      <c r="D2048" s="276"/>
      <c r="E2048" s="276"/>
      <c r="F2048" s="276"/>
      <c r="G2048" s="276"/>
      <c r="H2048" s="276"/>
    </row>
    <row r="2049" spans="3:8" x14ac:dyDescent="0.2">
      <c r="C2049" s="276"/>
      <c r="D2049" s="276"/>
      <c r="E2049" s="276"/>
      <c r="F2049" s="276"/>
      <c r="G2049" s="276"/>
      <c r="H2049" s="276"/>
    </row>
    <row r="2050" spans="3:8" x14ac:dyDescent="0.2">
      <c r="C2050" s="276"/>
      <c r="D2050" s="276"/>
      <c r="E2050" s="276"/>
      <c r="F2050" s="276"/>
      <c r="G2050" s="276"/>
      <c r="H2050" s="276"/>
    </row>
    <row r="2051" spans="3:8" x14ac:dyDescent="0.2">
      <c r="C2051" s="276"/>
      <c r="D2051" s="276"/>
      <c r="E2051" s="276"/>
      <c r="F2051" s="276"/>
      <c r="G2051" s="276"/>
      <c r="H2051" s="276"/>
    </row>
    <row r="2052" spans="3:8" x14ac:dyDescent="0.2">
      <c r="C2052" s="276"/>
      <c r="D2052" s="276"/>
      <c r="E2052" s="276"/>
      <c r="F2052" s="276"/>
      <c r="G2052" s="276"/>
      <c r="H2052" s="276"/>
    </row>
    <row r="2053" spans="3:8" x14ac:dyDescent="0.2">
      <c r="C2053" s="276"/>
      <c r="D2053" s="276"/>
      <c r="E2053" s="276"/>
      <c r="F2053" s="276"/>
      <c r="G2053" s="276"/>
      <c r="H2053" s="276"/>
    </row>
    <row r="2054" spans="3:8" x14ac:dyDescent="0.2">
      <c r="C2054" s="276"/>
      <c r="D2054" s="276"/>
      <c r="E2054" s="276"/>
      <c r="F2054" s="276"/>
      <c r="G2054" s="276"/>
      <c r="H2054" s="276"/>
    </row>
    <row r="2055" spans="3:8" x14ac:dyDescent="0.2">
      <c r="C2055" s="276"/>
      <c r="D2055" s="276"/>
      <c r="E2055" s="276"/>
      <c r="F2055" s="276"/>
      <c r="G2055" s="276"/>
      <c r="H2055" s="276"/>
    </row>
    <row r="2056" spans="3:8" x14ac:dyDescent="0.2">
      <c r="C2056" s="276"/>
      <c r="D2056" s="276"/>
      <c r="E2056" s="276"/>
      <c r="F2056" s="276"/>
      <c r="G2056" s="276"/>
      <c r="H2056" s="276"/>
    </row>
    <row r="2057" spans="3:8" x14ac:dyDescent="0.2">
      <c r="C2057" s="276"/>
      <c r="D2057" s="276"/>
      <c r="E2057" s="276"/>
      <c r="F2057" s="276"/>
      <c r="G2057" s="276"/>
      <c r="H2057" s="276"/>
    </row>
  </sheetData>
  <autoFilter ref="A2:I2025" xr:uid="{00000000-0001-0000-0100-000000000000}">
    <filterColumn colId="7">
      <filters>
        <filter val="$ 11.008.000.000"/>
        <filter val="$1.000.000"/>
        <filter val="$1.026.000.000"/>
        <filter val="$1.028.000.000"/>
        <filter val="$1.149.000.000"/>
        <filter val="$1.151.000.000"/>
        <filter val="$1.262.390.558"/>
        <filter val="$1.295.012"/>
        <filter val="$1.339.693"/>
        <filter val="$1.393.831.709"/>
        <filter val="$1.413.333"/>
        <filter val="$1.470.740.787"/>
        <filter val="$1.523.633.274"/>
        <filter val="$1.610.172"/>
        <filter val="$1.754.499"/>
        <filter val="$10.282.000.000"/>
        <filter val="$10.383.000.000"/>
        <filter val="$104.000.000"/>
        <filter val="$105.000.000"/>
        <filter val="$11.000.000"/>
        <filter val="$11.710.144"/>
        <filter val="$110.000.000"/>
        <filter val="$113.000.000"/>
        <filter val="$114.000.000"/>
        <filter val="$115.627"/>
        <filter val="$12.000.000"/>
        <filter val="$121.702.538"/>
        <filter val="$126.000.000"/>
        <filter val="$127.000.000"/>
        <filter val="$129.801.565"/>
        <filter val="$13.109.733"/>
        <filter val="$136.000.000"/>
        <filter val="$146.000.000"/>
        <filter val="$15.000.000"/>
        <filter val="$153.831.023"/>
        <filter val="$157.000.000"/>
        <filter val="$17.475.333"/>
        <filter val="$173.000.000"/>
        <filter val="$174.503.678"/>
        <filter val="$177.000.000"/>
        <filter val="$177.959.389"/>
        <filter val="$18.000.000"/>
        <filter val="$192.000.000"/>
        <filter val="$2.000.000"/>
        <filter val="$2.068.000.000"/>
        <filter val="$2.082.133"/>
        <filter val="$2.210.000.000"/>
        <filter val="$2.398.472"/>
        <filter val="$2.603.508"/>
        <filter val="$2.649.933"/>
        <filter val="$2.752.605"/>
        <filter val="$20.000.000"/>
        <filter val="$200.000.000"/>
        <filter val="$209.000.000"/>
        <filter val="$21.630.456"/>
        <filter val="$21.912.389"/>
        <filter val="$22.000.000"/>
        <filter val="$22.399.424"/>
        <filter val="$221.000.000"/>
        <filter val="$226.391"/>
        <filter val="$23.805.195"/>
        <filter val="$24.000.000"/>
        <filter val="$24.773.139"/>
        <filter val="$25.000.000"/>
        <filter val="$25.957.139"/>
        <filter val="$25.981.973"/>
        <filter val="$26.000.000"/>
        <filter val="$26.511.803"/>
        <filter val="$26.714.679"/>
        <filter val="$29.400.885"/>
        <filter val="$290.481.597"/>
        <filter val="$3.000.000"/>
        <filter val="$3.091.119"/>
        <filter val="$3.212.867"/>
        <filter val="$3.284.000.000"/>
        <filter val="$30.130.115"/>
        <filter val="$30.659"/>
        <filter val="$306.000.000"/>
        <filter val="$31.000.000"/>
        <filter val="$31.148.196"/>
        <filter val="$317.000.000"/>
        <filter val="$323.137"/>
        <filter val="$33.000.000"/>
        <filter val="$330.409.686"/>
        <filter val="$332.000"/>
        <filter val="$334.000.000"/>
        <filter val="$338.000.000"/>
        <filter val="$34.747.106"/>
        <filter val="$35.000.000"/>
        <filter val="$36.105.141"/>
        <filter val="$39.000.000"/>
        <filter val="$4.000.000"/>
        <filter val="$4.331.000.000"/>
        <filter val="$4.916.333"/>
        <filter val="$413.000.000"/>
        <filter val="$43.941.723"/>
        <filter val="$45.000.000"/>
        <filter val="$5.000.000"/>
        <filter val="$5.072.723"/>
        <filter val="$5.101.234"/>
        <filter val="$5.157.000"/>
        <filter val="$5.412.891"/>
        <filter val="$50.921.457"/>
        <filter val="$51.093.117"/>
        <filter val="$51.841.095"/>
        <filter val="$52.892.487"/>
        <filter val="$521.000.000"/>
        <filter val="$524.000.000"/>
        <filter val="$554.492"/>
        <filter val="$58.465.981"/>
        <filter val="$59.048"/>
        <filter val="$6.000.000"/>
        <filter val="$6.091.488"/>
        <filter val="$6.391.000.000"/>
        <filter val="$6.553.144"/>
        <filter val="$6.879.841"/>
        <filter val="$63.000.000"/>
        <filter val="$67.000.000"/>
        <filter val="$670.321"/>
        <filter val="$68.000.000"/>
        <filter val="$7.000.000"/>
        <filter val="$7.029.600"/>
        <filter val="$7.485.573"/>
        <filter val="$7.644.823"/>
        <filter val="$7.724.000.000"/>
        <filter val="$707.000.000"/>
        <filter val="$71.000.000"/>
        <filter val="$739.000.000"/>
        <filter val="$742.311.339"/>
        <filter val="$75.000.000"/>
        <filter val="$75.275.368"/>
        <filter val="$763.000.000"/>
        <filter val="$8.000.000"/>
        <filter val="$8.169.245"/>
        <filter val="$8.296.885"/>
        <filter val="$8.742.267"/>
        <filter val="$8.759.309"/>
        <filter val="$8.789.968"/>
        <filter val="$801.000.000"/>
        <filter val="$803.445"/>
        <filter val="$860.000"/>
        <filter val="$87.000.000"/>
        <filter val="$896.000.000"/>
        <filter val="$9.000.000"/>
        <filter val="$9.301.800"/>
        <filter val="$9.368.000.000"/>
        <filter val="$9.403.000.000"/>
        <filter val="$91.000.000"/>
        <filter val="$95.577.789"/>
        <filter val="$96.694.045"/>
      </filters>
    </filterColumn>
  </autoFilter>
  <sortState xmlns:xlrd2="http://schemas.microsoft.com/office/spreadsheetml/2017/richdata2" ref="A3:I2025">
    <sortCondition ref="A6:A2025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2</vt:i4>
      </vt:variant>
    </vt:vector>
  </HeadingPairs>
  <TitlesOfParts>
    <vt:vector size="11" baseType="lpstr">
      <vt:lpstr>PARÁMETROS</vt:lpstr>
      <vt:lpstr>EF. Anuales</vt:lpstr>
      <vt:lpstr>EF. Mensuales</vt:lpstr>
      <vt:lpstr>posible retiro</vt:lpstr>
      <vt:lpstr>Colocaciones 1er Año</vt:lpstr>
      <vt:lpstr>Gastos Generales 2021-2024</vt:lpstr>
      <vt:lpstr>FLUJO DE CARTERA</vt:lpstr>
      <vt:lpstr>anexos</vt:lpstr>
      <vt:lpstr>CUC</vt:lpstr>
      <vt:lpstr>'FLUJO DE CARTERA'!Área_de_impresión</vt:lpstr>
      <vt:lpstr>'FLUJO DE CARTERA'!Títulos_a_imprimir</vt:lpstr>
    </vt:vector>
  </TitlesOfParts>
  <Company>SERVIVIR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SERVIVIR</dc:creator>
  <cp:lastModifiedBy>Diego Fernando Betancour Palacios</cp:lastModifiedBy>
  <cp:lastPrinted>2020-10-23T22:26:30Z</cp:lastPrinted>
  <dcterms:created xsi:type="dcterms:W3CDTF">2002-10-31T21:18:25Z</dcterms:created>
  <dcterms:modified xsi:type="dcterms:W3CDTF">2022-10-28T11:49:28Z</dcterms:modified>
</cp:coreProperties>
</file>